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hidePivotFieldList="1" defaultThemeVersion="202300"/>
  <mc:AlternateContent xmlns:mc="http://schemas.openxmlformats.org/markup-compatibility/2006">
    <mc:Choice Requires="x15">
      <x15ac:absPath xmlns:x15ac="http://schemas.microsoft.com/office/spreadsheetml/2010/11/ac" url="C:\Users\jacks\OneDrive\DNOCS-DI-CE\1-DOB\1-TR-PBL\202509-g-PISF ANGICOS-RN\2-TR DIGITAL\"/>
    </mc:Choice>
  </mc:AlternateContent>
  <xr:revisionPtr revIDLastSave="0" documentId="8_{335A9CD9-36CB-47A9-9FDE-1CE382525E4D}" xr6:coauthVersionLast="47" xr6:coauthVersionMax="47" xr10:uidLastSave="{00000000-0000-0000-0000-000000000000}"/>
  <bookViews>
    <workbookView xWindow="-108" yWindow="-108" windowWidth="23256" windowHeight="12456" tabRatio="914" activeTab="2" xr2:uid="{00000000-000D-0000-FFFF-FFFF00000000}"/>
  </bookViews>
  <sheets>
    <sheet name="ORÇAMENTO" sheetId="2" r:id="rId1"/>
    <sheet name="Planilha2" sheetId="15" r:id="rId2"/>
    <sheet name="CURVA ABC" sheetId="16" r:id="rId3"/>
  </sheets>
  <definedNames>
    <definedName name="_xlnm._FilterDatabase" localSheetId="0" hidden="1">ORÇAMENTO!$A$1:$AML$276</definedName>
    <definedName name="_xlnm._FilterDatabase" localSheetId="1" hidden="1">Planilha2!$A$1:$M$179</definedName>
    <definedName name="A" localSheetId="2">{#N/A,#N/A,FALSE,"Planilha";#N/A,#N/A,FALSE,"Resumo";#N/A,#N/A,FALSE,"Fisico";#N/A,#N/A,FALSE,"Financeiro";#N/A,#N/A,FALSE,"Financeiro"}</definedName>
    <definedName name="A">{#N/A,#N/A,FALSE,"Planilha";#N/A,#N/A,FALSE,"Resumo";#N/A,#N/A,FALSE,"Fisico";#N/A,#N/A,FALSE,"Financeiro";#N/A,#N/A,FALSE,"Financeiro"}</definedName>
    <definedName name="AccessDatabase">"D:\Arquivos do excel\Planilha modelo1.mdb"</definedName>
    <definedName name="_xlnm.Print_Area" localSheetId="2">'CURVA ABC'!$A$1:$I$182</definedName>
    <definedName name="_xlnm.Print_Area" localSheetId="0">ORÇAMENTO!$D$1:$O$276</definedName>
    <definedName name="Excel_BuiltIn_Print_Area_2_1">#REF!</definedName>
    <definedName name="Excel_BuiltIn_Print_Area_3_1">#REF!</definedName>
    <definedName name="Excel_BuiltIn_Print_Area_7_1">#REF!</definedName>
    <definedName name="Excel_BuiltIn_Print_Area_7_1_1">#REF!</definedName>
    <definedName name="Excel_BuiltIn_Print_Area_7_1_1_1">#REF!</definedName>
    <definedName name="Excel_BuiltIn_Print_Area_8_1">#REF!</definedName>
    <definedName name="Excel_BuiltIn_Print_Area_9">#REF!</definedName>
    <definedName name="Excel_BuiltIn_Print_Titles_2_1">#REF!</definedName>
    <definedName name="Excel_BuiltIn_Print_Titles_3_1">#REF!</definedName>
    <definedName name="Excel_BuiltIn_Print_Titles_7_1">#REF!</definedName>
    <definedName name="Excel_BuiltIn_Print_Titles_7_1_1">#REF!</definedName>
    <definedName name="_xlnm.Print_Titles" localSheetId="2">'CURVA ABC'!$1:$4</definedName>
    <definedName name="_xlnm.Print_Titles" localSheetId="0">ORÇAMENTO!$1:$1</definedName>
    <definedName name="wrn.Orçamento." localSheetId="2">{#N/A,#N/A,FALSE,"Planilha";#N/A,#N/A,FALSE,"Resumo";#N/A,#N/A,FALSE,"Fisico";#N/A,#N/A,FALSE,"Financeiro";#N/A,#N/A,FALSE,"Financeiro"}</definedName>
    <definedName name="wrn.Orçamento.">{#N/A,#N/A,FALSE,"Planilha";#N/A,#N/A,FALSE,"Resumo";#N/A,#N/A,FALSE,"Fisico";#N/A,#N/A,FALSE,"Financeiro";#N/A,#N/A,FALSE,"Financeiro"}</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3" i="16" l="1"/>
  <c r="K5" i="16"/>
  <c r="K7" i="16"/>
  <c r="K10" i="16"/>
  <c r="E188" i="16"/>
  <c r="G188" i="16"/>
  <c r="K3" i="16" s="1"/>
  <c r="H170" i="16" s="1"/>
  <c r="H40" i="16" l="1"/>
  <c r="H52" i="16"/>
  <c r="H64" i="16"/>
  <c r="H76" i="16"/>
  <c r="H88" i="16"/>
  <c r="H100" i="16"/>
  <c r="H112" i="16"/>
  <c r="H124" i="16"/>
  <c r="H136" i="16"/>
  <c r="H148" i="16"/>
  <c r="H160" i="16"/>
  <c r="H172" i="16"/>
  <c r="H41" i="16"/>
  <c r="H53" i="16"/>
  <c r="H65" i="16"/>
  <c r="H77" i="16"/>
  <c r="H89" i="16"/>
  <c r="H101" i="16"/>
  <c r="H113" i="16"/>
  <c r="H125" i="16"/>
  <c r="H137" i="16"/>
  <c r="H149" i="16"/>
  <c r="H161" i="16"/>
  <c r="H173" i="16"/>
  <c r="H42" i="16"/>
  <c r="H78" i="16"/>
  <c r="H126" i="16"/>
  <c r="H150" i="16"/>
  <c r="H162" i="16"/>
  <c r="H55" i="16"/>
  <c r="H79" i="16"/>
  <c r="H103" i="16"/>
  <c r="H127" i="16"/>
  <c r="H151" i="16"/>
  <c r="H175" i="16"/>
  <c r="H44" i="16"/>
  <c r="H68" i="16"/>
  <c r="H92" i="16"/>
  <c r="H116" i="16"/>
  <c r="H140" i="16"/>
  <c r="H164" i="16"/>
  <c r="H33" i="16"/>
  <c r="H57" i="16"/>
  <c r="H93" i="16"/>
  <c r="H117" i="16"/>
  <c r="H141" i="16"/>
  <c r="H177" i="16"/>
  <c r="H46" i="16"/>
  <c r="H70" i="16"/>
  <c r="H94" i="16"/>
  <c r="H118" i="16"/>
  <c r="H142" i="16"/>
  <c r="H166" i="16"/>
  <c r="H35" i="16"/>
  <c r="H59" i="16"/>
  <c r="H83" i="16"/>
  <c r="H95" i="16"/>
  <c r="H131" i="16"/>
  <c r="H155" i="16"/>
  <c r="H179" i="16"/>
  <c r="H36" i="16"/>
  <c r="H60" i="16"/>
  <c r="H96" i="16"/>
  <c r="H132" i="16"/>
  <c r="H168" i="16"/>
  <c r="H61" i="16"/>
  <c r="H97" i="16"/>
  <c r="H121" i="16"/>
  <c r="H145" i="16"/>
  <c r="H157" i="16"/>
  <c r="H169" i="16"/>
  <c r="H39" i="16"/>
  <c r="H51" i="16"/>
  <c r="H63" i="16"/>
  <c r="H75" i="16"/>
  <c r="H87" i="16"/>
  <c r="H99" i="16"/>
  <c r="H111" i="16"/>
  <c r="H123" i="16"/>
  <c r="H135" i="16"/>
  <c r="H147" i="16"/>
  <c r="H159" i="16"/>
  <c r="H171" i="16"/>
  <c r="H54" i="16"/>
  <c r="H66" i="16"/>
  <c r="H90" i="16"/>
  <c r="H102" i="16"/>
  <c r="H114" i="16"/>
  <c r="H138" i="16"/>
  <c r="H174" i="16"/>
  <c r="H43" i="16"/>
  <c r="H67" i="16"/>
  <c r="H91" i="16"/>
  <c r="H115" i="16"/>
  <c r="H139" i="16"/>
  <c r="H163" i="16"/>
  <c r="H56" i="16"/>
  <c r="H80" i="16"/>
  <c r="H104" i="16"/>
  <c r="H128" i="16"/>
  <c r="H152" i="16"/>
  <c r="H176" i="16"/>
  <c r="H45" i="16"/>
  <c r="H69" i="16"/>
  <c r="H81" i="16"/>
  <c r="H105" i="16"/>
  <c r="H129" i="16"/>
  <c r="H153" i="16"/>
  <c r="H165" i="16"/>
  <c r="H34" i="16"/>
  <c r="H58" i="16"/>
  <c r="H82" i="16"/>
  <c r="H106" i="16"/>
  <c r="H130" i="16"/>
  <c r="H154" i="16"/>
  <c r="H178" i="16"/>
  <c r="H47" i="16"/>
  <c r="H71" i="16"/>
  <c r="H107" i="16"/>
  <c r="H119" i="16"/>
  <c r="H143" i="16"/>
  <c r="H167" i="16"/>
  <c r="H48" i="16"/>
  <c r="H72" i="16"/>
  <c r="H84" i="16"/>
  <c r="H108" i="16"/>
  <c r="H120" i="16"/>
  <c r="H144" i="16"/>
  <c r="H156" i="16"/>
  <c r="H37" i="16"/>
  <c r="H49" i="16"/>
  <c r="H73" i="16"/>
  <c r="H85" i="16"/>
  <c r="H109" i="16"/>
  <c r="H133" i="16"/>
  <c r="H38" i="16"/>
  <c r="H50" i="16"/>
  <c r="H62" i="16"/>
  <c r="H74" i="16"/>
  <c r="H86" i="16"/>
  <c r="H98" i="16"/>
  <c r="H110" i="16"/>
  <c r="H122" i="16"/>
  <c r="H134" i="16"/>
  <c r="H146" i="16"/>
  <c r="H158" i="16"/>
  <c r="H9" i="16"/>
  <c r="H15" i="16"/>
  <c r="H21" i="16"/>
  <c r="H27" i="16"/>
  <c r="H5" i="16"/>
  <c r="I5" i="16" s="1"/>
  <c r="H10" i="16"/>
  <c r="H16" i="16"/>
  <c r="H22" i="16"/>
  <c r="H28" i="16"/>
  <c r="H6" i="16"/>
  <c r="H11" i="16"/>
  <c r="H17" i="16"/>
  <c r="H23" i="16"/>
  <c r="H29" i="16"/>
  <c r="H7" i="16"/>
  <c r="H12" i="16"/>
  <c r="H18" i="16"/>
  <c r="H24" i="16"/>
  <c r="H30" i="16"/>
  <c r="H13" i="16"/>
  <c r="H19" i="16"/>
  <c r="H25" i="16"/>
  <c r="H31" i="16"/>
  <c r="H8" i="16"/>
  <c r="H14" i="16"/>
  <c r="H20" i="16"/>
  <c r="H26" i="16"/>
  <c r="H32" i="16"/>
  <c r="M2" i="15"/>
  <c r="L41" i="15"/>
  <c r="K41" i="15"/>
  <c r="J41" i="15"/>
  <c r="I41" i="15"/>
  <c r="H41" i="15"/>
  <c r="G41" i="15"/>
  <c r="E41" i="15"/>
  <c r="C41" i="15"/>
  <c r="L133" i="15"/>
  <c r="K133" i="15"/>
  <c r="M133" i="15" s="1"/>
  <c r="J133" i="15"/>
  <c r="I133" i="15"/>
  <c r="H133" i="15"/>
  <c r="G133" i="15"/>
  <c r="E133" i="15"/>
  <c r="C133" i="15"/>
  <c r="L26" i="15"/>
  <c r="K26" i="15"/>
  <c r="J26" i="15"/>
  <c r="I26" i="15"/>
  <c r="H26" i="15"/>
  <c r="G26" i="15"/>
  <c r="E26" i="15"/>
  <c r="C26" i="15"/>
  <c r="L125" i="15"/>
  <c r="K125" i="15"/>
  <c r="J125" i="15"/>
  <c r="I125" i="15"/>
  <c r="H125" i="15"/>
  <c r="G125" i="15"/>
  <c r="E125" i="15"/>
  <c r="C125" i="15"/>
  <c r="L21" i="15"/>
  <c r="K21" i="15"/>
  <c r="J21" i="15"/>
  <c r="I21" i="15"/>
  <c r="H21" i="15"/>
  <c r="G21" i="15"/>
  <c r="E21" i="15"/>
  <c r="C21" i="15"/>
  <c r="L55" i="15"/>
  <c r="K55" i="15"/>
  <c r="J55" i="15"/>
  <c r="I55" i="15"/>
  <c r="H55" i="15"/>
  <c r="G55" i="15"/>
  <c r="E55" i="15"/>
  <c r="C55" i="15"/>
  <c r="L27" i="15"/>
  <c r="K27" i="15"/>
  <c r="J27" i="15"/>
  <c r="I27" i="15"/>
  <c r="H27" i="15"/>
  <c r="G27" i="15"/>
  <c r="E27" i="15"/>
  <c r="C27" i="15"/>
  <c r="L14" i="15"/>
  <c r="K14" i="15"/>
  <c r="J14" i="15"/>
  <c r="I14" i="15"/>
  <c r="H14" i="15"/>
  <c r="G14" i="15"/>
  <c r="E14" i="15"/>
  <c r="C14" i="15"/>
  <c r="L23" i="15"/>
  <c r="K23" i="15"/>
  <c r="J23" i="15"/>
  <c r="I23" i="15"/>
  <c r="H23" i="15"/>
  <c r="G23" i="15"/>
  <c r="E23" i="15"/>
  <c r="C23" i="15"/>
  <c r="L123" i="15"/>
  <c r="K123" i="15"/>
  <c r="J123" i="15"/>
  <c r="I123" i="15"/>
  <c r="H123" i="15"/>
  <c r="G123" i="15"/>
  <c r="E123" i="15"/>
  <c r="C123" i="15"/>
  <c r="L99" i="15"/>
  <c r="K99" i="15"/>
  <c r="J99" i="15"/>
  <c r="I99" i="15"/>
  <c r="H99" i="15"/>
  <c r="G99" i="15"/>
  <c r="E99" i="15"/>
  <c r="C99" i="15"/>
  <c r="L72" i="15"/>
  <c r="K72" i="15"/>
  <c r="J72" i="15"/>
  <c r="I72" i="15"/>
  <c r="H72" i="15"/>
  <c r="G72" i="15"/>
  <c r="E72" i="15"/>
  <c r="C72" i="15"/>
  <c r="L46" i="15"/>
  <c r="K46" i="15"/>
  <c r="J46" i="15"/>
  <c r="I46" i="15"/>
  <c r="H46" i="15"/>
  <c r="G46" i="15"/>
  <c r="E46" i="15"/>
  <c r="C46" i="15"/>
  <c r="L22" i="15"/>
  <c r="K22" i="15"/>
  <c r="J22" i="15"/>
  <c r="I22" i="15"/>
  <c r="H22" i="15"/>
  <c r="G22" i="15"/>
  <c r="E22" i="15"/>
  <c r="C22" i="15"/>
  <c r="L34" i="15"/>
  <c r="K34" i="15"/>
  <c r="J34" i="15"/>
  <c r="I34" i="15"/>
  <c r="H34" i="15"/>
  <c r="G34" i="15"/>
  <c r="E34" i="15"/>
  <c r="C34" i="15"/>
  <c r="L69" i="15"/>
  <c r="K69" i="15"/>
  <c r="J69" i="15"/>
  <c r="I69" i="15"/>
  <c r="H69" i="15"/>
  <c r="G69" i="15"/>
  <c r="E69" i="15"/>
  <c r="C69" i="15"/>
  <c r="L96" i="15"/>
  <c r="K96" i="15"/>
  <c r="J96" i="15"/>
  <c r="I96" i="15"/>
  <c r="H96" i="15"/>
  <c r="G96" i="15"/>
  <c r="E96" i="15"/>
  <c r="C96" i="15"/>
  <c r="L88" i="15"/>
  <c r="K88" i="15"/>
  <c r="J88" i="15"/>
  <c r="I88" i="15"/>
  <c r="H88" i="15"/>
  <c r="G88" i="15"/>
  <c r="E88" i="15"/>
  <c r="C88" i="15"/>
  <c r="L61" i="15"/>
  <c r="K61" i="15"/>
  <c r="J61" i="15"/>
  <c r="I61" i="15"/>
  <c r="H61" i="15"/>
  <c r="G61" i="15"/>
  <c r="E61" i="15"/>
  <c r="C61" i="15"/>
  <c r="L115" i="15"/>
  <c r="K115" i="15"/>
  <c r="J115" i="15"/>
  <c r="I115" i="15"/>
  <c r="H115" i="15"/>
  <c r="G115" i="15"/>
  <c r="E115" i="15"/>
  <c r="C115" i="15"/>
  <c r="L140" i="15"/>
  <c r="K140" i="15"/>
  <c r="J140" i="15"/>
  <c r="I140" i="15"/>
  <c r="H140" i="15"/>
  <c r="G140" i="15"/>
  <c r="E140" i="15"/>
  <c r="C140" i="15"/>
  <c r="L62" i="15"/>
  <c r="K62" i="15"/>
  <c r="J62" i="15"/>
  <c r="I62" i="15"/>
  <c r="H62" i="15"/>
  <c r="G62" i="15"/>
  <c r="E62" i="15"/>
  <c r="C62" i="15"/>
  <c r="L165" i="15"/>
  <c r="K165" i="15"/>
  <c r="J165" i="15"/>
  <c r="I165" i="15"/>
  <c r="H165" i="15"/>
  <c r="G165" i="15"/>
  <c r="E165" i="15"/>
  <c r="C165" i="15"/>
  <c r="L176" i="15"/>
  <c r="K176" i="15"/>
  <c r="J176" i="15"/>
  <c r="I176" i="15"/>
  <c r="H176" i="15"/>
  <c r="G176" i="15"/>
  <c r="E176" i="15"/>
  <c r="C176" i="15"/>
  <c r="L166" i="15"/>
  <c r="K166" i="15"/>
  <c r="J166" i="15"/>
  <c r="I166" i="15"/>
  <c r="H166" i="15"/>
  <c r="G166" i="15"/>
  <c r="E166" i="15"/>
  <c r="C166" i="15"/>
  <c r="L24" i="15"/>
  <c r="K24" i="15"/>
  <c r="J24" i="15"/>
  <c r="I24" i="15"/>
  <c r="H24" i="15"/>
  <c r="G24" i="15"/>
  <c r="E24" i="15"/>
  <c r="C24" i="15"/>
  <c r="L6" i="15"/>
  <c r="K6" i="15"/>
  <c r="J6" i="15"/>
  <c r="I6" i="15"/>
  <c r="H6" i="15"/>
  <c r="G6" i="15"/>
  <c r="E6" i="15"/>
  <c r="C6" i="15"/>
  <c r="L87" i="15"/>
  <c r="K87" i="15"/>
  <c r="J87" i="15"/>
  <c r="I87" i="15"/>
  <c r="H87" i="15"/>
  <c r="G87" i="15"/>
  <c r="E87" i="15"/>
  <c r="C87" i="15"/>
  <c r="L91" i="15"/>
  <c r="K91" i="15"/>
  <c r="J91" i="15"/>
  <c r="I91" i="15"/>
  <c r="H91" i="15"/>
  <c r="G91" i="15"/>
  <c r="E91" i="15"/>
  <c r="C91" i="15"/>
  <c r="L89" i="15"/>
  <c r="K89" i="15"/>
  <c r="J89" i="15"/>
  <c r="I89" i="15"/>
  <c r="H89" i="15"/>
  <c r="G89" i="15"/>
  <c r="E89" i="15"/>
  <c r="C89" i="15"/>
  <c r="L94" i="15"/>
  <c r="K94" i="15"/>
  <c r="J94" i="15"/>
  <c r="I94" i="15"/>
  <c r="H94" i="15"/>
  <c r="G94" i="15"/>
  <c r="E94" i="15"/>
  <c r="C94" i="15"/>
  <c r="L45" i="15"/>
  <c r="K45" i="15"/>
  <c r="J45" i="15"/>
  <c r="I45" i="15"/>
  <c r="H45" i="15"/>
  <c r="G45" i="15"/>
  <c r="E45" i="15"/>
  <c r="C45" i="15"/>
  <c r="L39" i="15"/>
  <c r="K39" i="15"/>
  <c r="J39" i="15"/>
  <c r="I39" i="15"/>
  <c r="H39" i="15"/>
  <c r="G39" i="15"/>
  <c r="E39" i="15"/>
  <c r="C39" i="15"/>
  <c r="L118" i="15"/>
  <c r="K118" i="15"/>
  <c r="J118" i="15"/>
  <c r="I118" i="15"/>
  <c r="H118" i="15"/>
  <c r="G118" i="15"/>
  <c r="E118" i="15"/>
  <c r="C118" i="15"/>
  <c r="L80" i="15"/>
  <c r="K80" i="15"/>
  <c r="J80" i="15"/>
  <c r="I80" i="15"/>
  <c r="H80" i="15"/>
  <c r="G80" i="15"/>
  <c r="E80" i="15"/>
  <c r="C80" i="15"/>
  <c r="L103" i="15"/>
  <c r="K103" i="15"/>
  <c r="J103" i="15"/>
  <c r="I103" i="15"/>
  <c r="H103" i="15"/>
  <c r="G103" i="15"/>
  <c r="E103" i="15"/>
  <c r="C103" i="15"/>
  <c r="L101" i="15"/>
  <c r="K101" i="15"/>
  <c r="J101" i="15"/>
  <c r="I101" i="15"/>
  <c r="H101" i="15"/>
  <c r="G101" i="15"/>
  <c r="E101" i="15"/>
  <c r="C101" i="15"/>
  <c r="L107" i="15"/>
  <c r="K107" i="15"/>
  <c r="J107" i="15"/>
  <c r="I107" i="15"/>
  <c r="H107" i="15"/>
  <c r="G107" i="15"/>
  <c r="E107" i="15"/>
  <c r="C107" i="15"/>
  <c r="L7" i="15"/>
  <c r="K7" i="15"/>
  <c r="J7" i="15"/>
  <c r="I7" i="15"/>
  <c r="H7" i="15"/>
  <c r="G7" i="15"/>
  <c r="E7" i="15"/>
  <c r="C7" i="15"/>
  <c r="L53" i="15"/>
  <c r="K53" i="15"/>
  <c r="J53" i="15"/>
  <c r="I53" i="15"/>
  <c r="H53" i="15"/>
  <c r="G53" i="15"/>
  <c r="E53" i="15"/>
  <c r="C53" i="15"/>
  <c r="L17" i="15"/>
  <c r="K17" i="15"/>
  <c r="J17" i="15"/>
  <c r="I17" i="15"/>
  <c r="H17" i="15"/>
  <c r="G17" i="15"/>
  <c r="E17" i="15"/>
  <c r="C17" i="15"/>
  <c r="L110" i="15"/>
  <c r="K110" i="15"/>
  <c r="J110" i="15"/>
  <c r="I110" i="15"/>
  <c r="H110" i="15"/>
  <c r="G110" i="15"/>
  <c r="E110" i="15"/>
  <c r="C110" i="15"/>
  <c r="L66" i="15"/>
  <c r="K66" i="15"/>
  <c r="J66" i="15"/>
  <c r="I66" i="15"/>
  <c r="H66" i="15"/>
  <c r="G66" i="15"/>
  <c r="E66" i="15"/>
  <c r="C66" i="15"/>
  <c r="L48" i="15"/>
  <c r="K48" i="15"/>
  <c r="J48" i="15"/>
  <c r="I48" i="15"/>
  <c r="H48" i="15"/>
  <c r="G48" i="15"/>
  <c r="E48" i="15"/>
  <c r="C48" i="15"/>
  <c r="L83" i="15"/>
  <c r="K83" i="15"/>
  <c r="J83" i="15"/>
  <c r="I83" i="15"/>
  <c r="H83" i="15"/>
  <c r="G83" i="15"/>
  <c r="E83" i="15"/>
  <c r="C83" i="15"/>
  <c r="L40" i="15"/>
  <c r="K40" i="15"/>
  <c r="J40" i="15"/>
  <c r="I40" i="15"/>
  <c r="H40" i="15"/>
  <c r="G40" i="15"/>
  <c r="E40" i="15"/>
  <c r="C40" i="15"/>
  <c r="L150" i="15"/>
  <c r="K150" i="15"/>
  <c r="J150" i="15"/>
  <c r="I150" i="15"/>
  <c r="H150" i="15"/>
  <c r="G150" i="15"/>
  <c r="E150" i="15"/>
  <c r="C150" i="15"/>
  <c r="L75" i="15"/>
  <c r="K75" i="15"/>
  <c r="J75" i="15"/>
  <c r="I75" i="15"/>
  <c r="H75" i="15"/>
  <c r="G75" i="15"/>
  <c r="E75" i="15"/>
  <c r="C75" i="15"/>
  <c r="L49" i="15"/>
  <c r="K49" i="15"/>
  <c r="J49" i="15"/>
  <c r="I49" i="15"/>
  <c r="H49" i="15"/>
  <c r="G49" i="15"/>
  <c r="E49" i="15"/>
  <c r="C49" i="15"/>
  <c r="L54" i="15"/>
  <c r="K54" i="15"/>
  <c r="J54" i="15"/>
  <c r="I54" i="15"/>
  <c r="H54" i="15"/>
  <c r="G54" i="15"/>
  <c r="E54" i="15"/>
  <c r="C54" i="15"/>
  <c r="L93" i="15"/>
  <c r="K93" i="15"/>
  <c r="J93" i="15"/>
  <c r="I93" i="15"/>
  <c r="H93" i="15"/>
  <c r="G93" i="15"/>
  <c r="E93" i="15"/>
  <c r="C93" i="15"/>
  <c r="L113" i="15"/>
  <c r="K113" i="15"/>
  <c r="J113" i="15"/>
  <c r="I113" i="15"/>
  <c r="H113" i="15"/>
  <c r="G113" i="15"/>
  <c r="E113" i="15"/>
  <c r="C113" i="15"/>
  <c r="L31" i="15"/>
  <c r="K31" i="15"/>
  <c r="J31" i="15"/>
  <c r="I31" i="15"/>
  <c r="H31" i="15"/>
  <c r="G31" i="15"/>
  <c r="E31" i="15"/>
  <c r="C31" i="15"/>
  <c r="L116" i="15"/>
  <c r="K116" i="15"/>
  <c r="J116" i="15"/>
  <c r="I116" i="15"/>
  <c r="H116" i="15"/>
  <c r="G116" i="15"/>
  <c r="E116" i="15"/>
  <c r="C116" i="15"/>
  <c r="L32" i="15"/>
  <c r="K32" i="15"/>
  <c r="J32" i="15"/>
  <c r="I32" i="15"/>
  <c r="H32" i="15"/>
  <c r="G32" i="15"/>
  <c r="E32" i="15"/>
  <c r="C32" i="15"/>
  <c r="L44" i="15"/>
  <c r="K44" i="15"/>
  <c r="J44" i="15"/>
  <c r="I44" i="15"/>
  <c r="H44" i="15"/>
  <c r="G44" i="15"/>
  <c r="E44" i="15"/>
  <c r="C44" i="15"/>
  <c r="L38" i="15"/>
  <c r="K38" i="15"/>
  <c r="J38" i="15"/>
  <c r="I38" i="15"/>
  <c r="H38" i="15"/>
  <c r="G38" i="15"/>
  <c r="E38" i="15"/>
  <c r="C38" i="15"/>
  <c r="L152" i="15"/>
  <c r="K152" i="15"/>
  <c r="J152" i="15"/>
  <c r="I152" i="15"/>
  <c r="H152" i="15"/>
  <c r="G152" i="15"/>
  <c r="E152" i="15"/>
  <c r="C152" i="15"/>
  <c r="L144" i="15"/>
  <c r="K144" i="15"/>
  <c r="J144" i="15"/>
  <c r="I144" i="15"/>
  <c r="H144" i="15"/>
  <c r="G144" i="15"/>
  <c r="E144" i="15"/>
  <c r="C144" i="15"/>
  <c r="L58" i="15"/>
  <c r="K58" i="15"/>
  <c r="J58" i="15"/>
  <c r="I58" i="15"/>
  <c r="H58" i="15"/>
  <c r="G58" i="15"/>
  <c r="E58" i="15"/>
  <c r="C58" i="15"/>
  <c r="L30" i="15"/>
  <c r="K30" i="15"/>
  <c r="J30" i="15"/>
  <c r="I30" i="15"/>
  <c r="H30" i="15"/>
  <c r="G30" i="15"/>
  <c r="E30" i="15"/>
  <c r="C30" i="15"/>
  <c r="L35" i="15"/>
  <c r="K35" i="15"/>
  <c r="J35" i="15"/>
  <c r="I35" i="15"/>
  <c r="H35" i="15"/>
  <c r="G35" i="15"/>
  <c r="E35" i="15"/>
  <c r="C35" i="15"/>
  <c r="L20" i="15"/>
  <c r="K20" i="15"/>
  <c r="J20" i="15"/>
  <c r="I20" i="15"/>
  <c r="H20" i="15"/>
  <c r="G20" i="15"/>
  <c r="E20" i="15"/>
  <c r="C20" i="15"/>
  <c r="L33" i="15"/>
  <c r="K33" i="15"/>
  <c r="J33" i="15"/>
  <c r="I33" i="15"/>
  <c r="H33" i="15"/>
  <c r="G33" i="15"/>
  <c r="E33" i="15"/>
  <c r="C33" i="15"/>
  <c r="L16" i="15"/>
  <c r="K16" i="15"/>
  <c r="J16" i="15"/>
  <c r="I16" i="15"/>
  <c r="H16" i="15"/>
  <c r="G16" i="15"/>
  <c r="E16" i="15"/>
  <c r="C16" i="15"/>
  <c r="L3" i="15"/>
  <c r="K3" i="15"/>
  <c r="J3" i="15"/>
  <c r="I3" i="15"/>
  <c r="H3" i="15"/>
  <c r="G3" i="15"/>
  <c r="E3" i="15"/>
  <c r="C3" i="15"/>
  <c r="L43" i="15"/>
  <c r="K43" i="15"/>
  <c r="J43" i="15"/>
  <c r="I43" i="15"/>
  <c r="H43" i="15"/>
  <c r="G43" i="15"/>
  <c r="E43" i="15"/>
  <c r="C43" i="15"/>
  <c r="L70" i="15"/>
  <c r="K70" i="15"/>
  <c r="J70" i="15"/>
  <c r="I70" i="15"/>
  <c r="H70" i="15"/>
  <c r="G70" i="15"/>
  <c r="E70" i="15"/>
  <c r="C70" i="15"/>
  <c r="L68" i="15"/>
  <c r="K68" i="15"/>
  <c r="J68" i="15"/>
  <c r="I68" i="15"/>
  <c r="H68" i="15"/>
  <c r="G68" i="15"/>
  <c r="E68" i="15"/>
  <c r="C68" i="15"/>
  <c r="L77" i="15"/>
  <c r="K77" i="15"/>
  <c r="J77" i="15"/>
  <c r="I77" i="15"/>
  <c r="H77" i="15"/>
  <c r="G77" i="15"/>
  <c r="E77" i="15"/>
  <c r="C77" i="15"/>
  <c r="L74" i="15"/>
  <c r="K74" i="15"/>
  <c r="J74" i="15"/>
  <c r="I74" i="15"/>
  <c r="H74" i="15"/>
  <c r="G74" i="15"/>
  <c r="E74" i="15"/>
  <c r="C74" i="15"/>
  <c r="L145" i="15"/>
  <c r="K145" i="15"/>
  <c r="J145" i="15"/>
  <c r="I145" i="15"/>
  <c r="H145" i="15"/>
  <c r="G145" i="15"/>
  <c r="E145" i="15"/>
  <c r="C145" i="15"/>
  <c r="L170" i="15"/>
  <c r="K170" i="15"/>
  <c r="J170" i="15"/>
  <c r="I170" i="15"/>
  <c r="H170" i="15"/>
  <c r="G170" i="15"/>
  <c r="E170" i="15"/>
  <c r="C170" i="15"/>
  <c r="L98" i="15"/>
  <c r="K98" i="15"/>
  <c r="J98" i="15"/>
  <c r="I98" i="15"/>
  <c r="H98" i="15"/>
  <c r="G98" i="15"/>
  <c r="E98" i="15"/>
  <c r="C98" i="15"/>
  <c r="L124" i="15"/>
  <c r="K124" i="15"/>
  <c r="J124" i="15"/>
  <c r="I124" i="15"/>
  <c r="H124" i="15"/>
  <c r="G124" i="15"/>
  <c r="E124" i="15"/>
  <c r="C124" i="15"/>
  <c r="L102" i="15"/>
  <c r="K102" i="15"/>
  <c r="J102" i="15"/>
  <c r="I102" i="15"/>
  <c r="H102" i="15"/>
  <c r="G102" i="15"/>
  <c r="E102" i="15"/>
  <c r="C102" i="15"/>
  <c r="L65" i="15"/>
  <c r="K65" i="15"/>
  <c r="J65" i="15"/>
  <c r="I65" i="15"/>
  <c r="H65" i="15"/>
  <c r="G65" i="15"/>
  <c r="E65" i="15"/>
  <c r="C65" i="15"/>
  <c r="L50" i="15"/>
  <c r="K50" i="15"/>
  <c r="J50" i="15"/>
  <c r="I50" i="15"/>
  <c r="H50" i="15"/>
  <c r="G50" i="15"/>
  <c r="E50" i="15"/>
  <c r="C50" i="15"/>
  <c r="L146" i="15"/>
  <c r="K146" i="15"/>
  <c r="J146" i="15"/>
  <c r="I146" i="15"/>
  <c r="H146" i="15"/>
  <c r="G146" i="15"/>
  <c r="E146" i="15"/>
  <c r="C146" i="15"/>
  <c r="L71" i="15"/>
  <c r="K71" i="15"/>
  <c r="J71" i="15"/>
  <c r="I71" i="15"/>
  <c r="H71" i="15"/>
  <c r="G71" i="15"/>
  <c r="E71" i="15"/>
  <c r="C71" i="15"/>
  <c r="L57" i="15"/>
  <c r="K57" i="15"/>
  <c r="J57" i="15"/>
  <c r="I57" i="15"/>
  <c r="H57" i="15"/>
  <c r="G57" i="15"/>
  <c r="E57" i="15"/>
  <c r="C57" i="15"/>
  <c r="L67" i="15"/>
  <c r="K67" i="15"/>
  <c r="J67" i="15"/>
  <c r="I67" i="15"/>
  <c r="H67" i="15"/>
  <c r="G67" i="15"/>
  <c r="E67" i="15"/>
  <c r="C67" i="15"/>
  <c r="L13" i="15"/>
  <c r="K13" i="15"/>
  <c r="J13" i="15"/>
  <c r="I13" i="15"/>
  <c r="H13" i="15"/>
  <c r="G13" i="15"/>
  <c r="E13" i="15"/>
  <c r="C13" i="15"/>
  <c r="L15" i="15"/>
  <c r="K15" i="15"/>
  <c r="J15" i="15"/>
  <c r="I15" i="15"/>
  <c r="H15" i="15"/>
  <c r="G15" i="15"/>
  <c r="E15" i="15"/>
  <c r="C15" i="15"/>
  <c r="L47" i="15"/>
  <c r="K47" i="15"/>
  <c r="J47" i="15"/>
  <c r="I47" i="15"/>
  <c r="H47" i="15"/>
  <c r="G47" i="15"/>
  <c r="E47" i="15"/>
  <c r="C47" i="15"/>
  <c r="L86" i="15"/>
  <c r="K86" i="15"/>
  <c r="J86" i="15"/>
  <c r="I86" i="15"/>
  <c r="H86" i="15"/>
  <c r="G86" i="15"/>
  <c r="E86" i="15"/>
  <c r="C86" i="15"/>
  <c r="L12" i="15"/>
  <c r="K12" i="15"/>
  <c r="J12" i="15"/>
  <c r="I12" i="15"/>
  <c r="H12" i="15"/>
  <c r="G12" i="15"/>
  <c r="E12" i="15"/>
  <c r="C12" i="15"/>
  <c r="L42" i="15"/>
  <c r="K42" i="15"/>
  <c r="J42" i="15"/>
  <c r="I42" i="15"/>
  <c r="H42" i="15"/>
  <c r="G42" i="15"/>
  <c r="E42" i="15"/>
  <c r="C42" i="15"/>
  <c r="L4" i="15"/>
  <c r="K4" i="15"/>
  <c r="J4" i="15"/>
  <c r="I4" i="15"/>
  <c r="H4" i="15"/>
  <c r="G4" i="15"/>
  <c r="E4" i="15"/>
  <c r="C4" i="15"/>
  <c r="L106" i="15"/>
  <c r="K106" i="15"/>
  <c r="J106" i="15"/>
  <c r="I106" i="15"/>
  <c r="H106" i="15"/>
  <c r="G106" i="15"/>
  <c r="E106" i="15"/>
  <c r="C106" i="15"/>
  <c r="L100" i="15"/>
  <c r="K100" i="15"/>
  <c r="J100" i="15"/>
  <c r="I100" i="15"/>
  <c r="H100" i="15"/>
  <c r="G100" i="15"/>
  <c r="E100" i="15"/>
  <c r="C100" i="15"/>
  <c r="L85" i="15"/>
  <c r="K85" i="15"/>
  <c r="J85" i="15"/>
  <c r="I85" i="15"/>
  <c r="H85" i="15"/>
  <c r="G85" i="15"/>
  <c r="E85" i="15"/>
  <c r="C85" i="15"/>
  <c r="L64" i="15"/>
  <c r="K64" i="15"/>
  <c r="J64" i="15"/>
  <c r="I64" i="15"/>
  <c r="H64" i="15"/>
  <c r="G64" i="15"/>
  <c r="E64" i="15"/>
  <c r="C64" i="15"/>
  <c r="L37" i="15"/>
  <c r="K37" i="15"/>
  <c r="J37" i="15"/>
  <c r="I37" i="15"/>
  <c r="H37" i="15"/>
  <c r="G37" i="15"/>
  <c r="E37" i="15"/>
  <c r="C37" i="15"/>
  <c r="L92" i="15"/>
  <c r="K92" i="15"/>
  <c r="J92" i="15"/>
  <c r="I92" i="15"/>
  <c r="H92" i="15"/>
  <c r="G92" i="15"/>
  <c r="E92" i="15"/>
  <c r="C92" i="15"/>
  <c r="L151" i="15"/>
  <c r="K151" i="15"/>
  <c r="J151" i="15"/>
  <c r="I151" i="15"/>
  <c r="H151" i="15"/>
  <c r="G151" i="15"/>
  <c r="E151" i="15"/>
  <c r="C151" i="15"/>
  <c r="L18" i="15"/>
  <c r="K18" i="15"/>
  <c r="J18" i="15"/>
  <c r="I18" i="15"/>
  <c r="H18" i="15"/>
  <c r="G18" i="15"/>
  <c r="E18" i="15"/>
  <c r="C18" i="15"/>
  <c r="L29" i="15"/>
  <c r="K29" i="15"/>
  <c r="J29" i="15"/>
  <c r="I29" i="15"/>
  <c r="H29" i="15"/>
  <c r="G29" i="15"/>
  <c r="E29" i="15"/>
  <c r="C29" i="15"/>
  <c r="L25" i="15"/>
  <c r="K25" i="15"/>
  <c r="J25" i="15"/>
  <c r="I25" i="15"/>
  <c r="H25" i="15"/>
  <c r="G25" i="15"/>
  <c r="E25" i="15"/>
  <c r="C25" i="15"/>
  <c r="L63" i="15"/>
  <c r="K63" i="15"/>
  <c r="J63" i="15"/>
  <c r="I63" i="15"/>
  <c r="H63" i="15"/>
  <c r="G63" i="15"/>
  <c r="E63" i="15"/>
  <c r="C63" i="15"/>
  <c r="L84" i="15"/>
  <c r="K84" i="15"/>
  <c r="J84" i="15"/>
  <c r="I84" i="15"/>
  <c r="H84" i="15"/>
  <c r="G84" i="15"/>
  <c r="E84" i="15"/>
  <c r="C84" i="15"/>
  <c r="L9" i="15"/>
  <c r="K9" i="15"/>
  <c r="J9" i="15"/>
  <c r="I9" i="15"/>
  <c r="H9" i="15"/>
  <c r="G9" i="15"/>
  <c r="E9" i="15"/>
  <c r="C9" i="15"/>
  <c r="L8" i="15"/>
  <c r="K8" i="15"/>
  <c r="J8" i="15"/>
  <c r="I8" i="15"/>
  <c r="H8" i="15"/>
  <c r="G8" i="15"/>
  <c r="E8" i="15"/>
  <c r="C8" i="15"/>
  <c r="L28" i="15"/>
  <c r="K28" i="15"/>
  <c r="J28" i="15"/>
  <c r="I28" i="15"/>
  <c r="H28" i="15"/>
  <c r="G28" i="15"/>
  <c r="E28" i="15"/>
  <c r="C28" i="15"/>
  <c r="L147" i="15"/>
  <c r="K147" i="15"/>
  <c r="J147" i="15"/>
  <c r="I147" i="15"/>
  <c r="H147" i="15"/>
  <c r="G147" i="15"/>
  <c r="E147" i="15"/>
  <c r="C147" i="15"/>
  <c r="L79" i="15"/>
  <c r="K79" i="15"/>
  <c r="J79" i="15"/>
  <c r="I79" i="15"/>
  <c r="H79" i="15"/>
  <c r="G79" i="15"/>
  <c r="E79" i="15"/>
  <c r="C79" i="15"/>
  <c r="L143" i="15"/>
  <c r="K143" i="15"/>
  <c r="J143" i="15"/>
  <c r="I143" i="15"/>
  <c r="H143" i="15"/>
  <c r="G143" i="15"/>
  <c r="E143" i="15"/>
  <c r="C143" i="15"/>
  <c r="L136" i="15"/>
  <c r="K136" i="15"/>
  <c r="J136" i="15"/>
  <c r="I136" i="15"/>
  <c r="H136" i="15"/>
  <c r="G136" i="15"/>
  <c r="E136" i="15"/>
  <c r="C136" i="15"/>
  <c r="L78" i="15"/>
  <c r="K78" i="15"/>
  <c r="J78" i="15"/>
  <c r="I78" i="15"/>
  <c r="H78" i="15"/>
  <c r="G78" i="15"/>
  <c r="E78" i="15"/>
  <c r="C78" i="15"/>
  <c r="L119" i="15"/>
  <c r="K119" i="15"/>
  <c r="J119" i="15"/>
  <c r="I119" i="15"/>
  <c r="H119" i="15"/>
  <c r="G119" i="15"/>
  <c r="E119" i="15"/>
  <c r="C119" i="15"/>
  <c r="L156" i="15"/>
  <c r="K156" i="15"/>
  <c r="J156" i="15"/>
  <c r="I156" i="15"/>
  <c r="H156" i="15"/>
  <c r="G156" i="15"/>
  <c r="E156" i="15"/>
  <c r="C156" i="15"/>
  <c r="L36" i="15"/>
  <c r="K36" i="15"/>
  <c r="J36" i="15"/>
  <c r="I36" i="15"/>
  <c r="H36" i="15"/>
  <c r="G36" i="15"/>
  <c r="E36" i="15"/>
  <c r="C36" i="15"/>
  <c r="L108" i="15"/>
  <c r="K108" i="15"/>
  <c r="J108" i="15"/>
  <c r="I108" i="15"/>
  <c r="H108" i="15"/>
  <c r="G108" i="15"/>
  <c r="E108" i="15"/>
  <c r="C108" i="15"/>
  <c r="L5" i="15"/>
  <c r="K5" i="15"/>
  <c r="J5" i="15"/>
  <c r="I5" i="15"/>
  <c r="H5" i="15"/>
  <c r="G5" i="15"/>
  <c r="E5" i="15"/>
  <c r="C5" i="15"/>
  <c r="L162" i="15"/>
  <c r="K162" i="15"/>
  <c r="J162" i="15"/>
  <c r="I162" i="15"/>
  <c r="H162" i="15"/>
  <c r="G162" i="15"/>
  <c r="E162" i="15"/>
  <c r="C162" i="15"/>
  <c r="L51" i="15"/>
  <c r="K51" i="15"/>
  <c r="J51" i="15"/>
  <c r="I51" i="15"/>
  <c r="H51" i="15"/>
  <c r="G51" i="15"/>
  <c r="E51" i="15"/>
  <c r="C51" i="15"/>
  <c r="L82" i="15"/>
  <c r="K82" i="15"/>
  <c r="J82" i="15"/>
  <c r="I82" i="15"/>
  <c r="H82" i="15"/>
  <c r="G82" i="15"/>
  <c r="E82" i="15"/>
  <c r="C82" i="15"/>
  <c r="L134" i="15"/>
  <c r="K134" i="15"/>
  <c r="J134" i="15"/>
  <c r="I134" i="15"/>
  <c r="H134" i="15"/>
  <c r="G134" i="15"/>
  <c r="E134" i="15"/>
  <c r="C134" i="15"/>
  <c r="L56" i="15"/>
  <c r="K56" i="15"/>
  <c r="J56" i="15"/>
  <c r="I56" i="15"/>
  <c r="H56" i="15"/>
  <c r="G56" i="15"/>
  <c r="E56" i="15"/>
  <c r="C56" i="15"/>
  <c r="L141" i="15"/>
  <c r="K141" i="15"/>
  <c r="J141" i="15"/>
  <c r="I141" i="15"/>
  <c r="H141" i="15"/>
  <c r="G141" i="15"/>
  <c r="E141" i="15"/>
  <c r="C141" i="15"/>
  <c r="L97" i="15"/>
  <c r="K97" i="15"/>
  <c r="J97" i="15"/>
  <c r="I97" i="15"/>
  <c r="H97" i="15"/>
  <c r="G97" i="15"/>
  <c r="E97" i="15"/>
  <c r="C97" i="15"/>
  <c r="L73" i="15"/>
  <c r="K73" i="15"/>
  <c r="J73" i="15"/>
  <c r="I73" i="15"/>
  <c r="H73" i="15"/>
  <c r="G73" i="15"/>
  <c r="E73" i="15"/>
  <c r="C73" i="15"/>
  <c r="L19" i="15"/>
  <c r="K19" i="15"/>
  <c r="J19" i="15"/>
  <c r="I19" i="15"/>
  <c r="H19" i="15"/>
  <c r="G19" i="15"/>
  <c r="E19" i="15"/>
  <c r="C19" i="15"/>
  <c r="L10" i="15"/>
  <c r="K10" i="15"/>
  <c r="J10" i="15"/>
  <c r="I10" i="15"/>
  <c r="H10" i="15"/>
  <c r="G10" i="15"/>
  <c r="E10" i="15"/>
  <c r="C10" i="15"/>
  <c r="L154" i="15"/>
  <c r="K154" i="15"/>
  <c r="J154" i="15"/>
  <c r="I154" i="15"/>
  <c r="H154" i="15"/>
  <c r="G154" i="15"/>
  <c r="E154" i="15"/>
  <c r="C154" i="15"/>
  <c r="L130" i="15"/>
  <c r="K130" i="15"/>
  <c r="J130" i="15"/>
  <c r="I130" i="15"/>
  <c r="H130" i="15"/>
  <c r="G130" i="15"/>
  <c r="E130" i="15"/>
  <c r="C130" i="15"/>
  <c r="L135" i="15"/>
  <c r="K135" i="15"/>
  <c r="J135" i="15"/>
  <c r="I135" i="15"/>
  <c r="H135" i="15"/>
  <c r="G135" i="15"/>
  <c r="E135" i="15"/>
  <c r="C135" i="15"/>
  <c r="L120" i="15"/>
  <c r="K120" i="15"/>
  <c r="J120" i="15"/>
  <c r="I120" i="15"/>
  <c r="H120" i="15"/>
  <c r="G120" i="15"/>
  <c r="E120" i="15"/>
  <c r="C120" i="15"/>
  <c r="L122" i="15"/>
  <c r="K122" i="15"/>
  <c r="J122" i="15"/>
  <c r="I122" i="15"/>
  <c r="H122" i="15"/>
  <c r="G122" i="15"/>
  <c r="E122" i="15"/>
  <c r="C122" i="15"/>
  <c r="L81" i="15"/>
  <c r="K81" i="15"/>
  <c r="J81" i="15"/>
  <c r="I81" i="15"/>
  <c r="H81" i="15"/>
  <c r="G81" i="15"/>
  <c r="E81" i="15"/>
  <c r="C81" i="15"/>
  <c r="L95" i="15"/>
  <c r="K95" i="15"/>
  <c r="J95" i="15"/>
  <c r="I95" i="15"/>
  <c r="H95" i="15"/>
  <c r="G95" i="15"/>
  <c r="E95" i="15"/>
  <c r="C95" i="15"/>
  <c r="L138" i="15"/>
  <c r="K138" i="15"/>
  <c r="J138" i="15"/>
  <c r="I138" i="15"/>
  <c r="H138" i="15"/>
  <c r="G138" i="15"/>
  <c r="E138" i="15"/>
  <c r="C138" i="15"/>
  <c r="L139" i="15"/>
  <c r="K139" i="15"/>
  <c r="J139" i="15"/>
  <c r="I139" i="15"/>
  <c r="H139" i="15"/>
  <c r="G139" i="15"/>
  <c r="E139" i="15"/>
  <c r="C139" i="15"/>
  <c r="L168" i="15"/>
  <c r="K168" i="15"/>
  <c r="J168" i="15"/>
  <c r="I168" i="15"/>
  <c r="H168" i="15"/>
  <c r="G168" i="15"/>
  <c r="E168" i="15"/>
  <c r="C168" i="15"/>
  <c r="L167" i="15"/>
  <c r="K167" i="15"/>
  <c r="J167" i="15"/>
  <c r="I167" i="15"/>
  <c r="H167" i="15"/>
  <c r="G167" i="15"/>
  <c r="E167" i="15"/>
  <c r="C167" i="15"/>
  <c r="L142" i="15"/>
  <c r="K142" i="15"/>
  <c r="J142" i="15"/>
  <c r="I142" i="15"/>
  <c r="H142" i="15"/>
  <c r="G142" i="15"/>
  <c r="E142" i="15"/>
  <c r="C142" i="15"/>
  <c r="L172" i="15"/>
  <c r="K172" i="15"/>
  <c r="J172" i="15"/>
  <c r="I172" i="15"/>
  <c r="H172" i="15"/>
  <c r="G172" i="15"/>
  <c r="E172" i="15"/>
  <c r="C172" i="15"/>
  <c r="L175" i="15"/>
  <c r="K175" i="15"/>
  <c r="J175" i="15"/>
  <c r="I175" i="15"/>
  <c r="H175" i="15"/>
  <c r="G175" i="15"/>
  <c r="E175" i="15"/>
  <c r="C175" i="15"/>
  <c r="L174" i="15"/>
  <c r="K174" i="15"/>
  <c r="J174" i="15"/>
  <c r="I174" i="15"/>
  <c r="H174" i="15"/>
  <c r="G174" i="15"/>
  <c r="E174" i="15"/>
  <c r="C174" i="15"/>
  <c r="L155" i="15"/>
  <c r="K155" i="15"/>
  <c r="J155" i="15"/>
  <c r="I155" i="15"/>
  <c r="H155" i="15"/>
  <c r="G155" i="15"/>
  <c r="E155" i="15"/>
  <c r="C155" i="15"/>
  <c r="L157" i="15"/>
  <c r="K157" i="15"/>
  <c r="J157" i="15"/>
  <c r="I157" i="15"/>
  <c r="H157" i="15"/>
  <c r="G157" i="15"/>
  <c r="E157" i="15"/>
  <c r="C157" i="15"/>
  <c r="L160" i="15"/>
  <c r="K160" i="15"/>
  <c r="J160" i="15"/>
  <c r="I160" i="15"/>
  <c r="H160" i="15"/>
  <c r="G160" i="15"/>
  <c r="E160" i="15"/>
  <c r="C160" i="15"/>
  <c r="L169" i="15"/>
  <c r="K169" i="15"/>
  <c r="J169" i="15"/>
  <c r="I169" i="15"/>
  <c r="H169" i="15"/>
  <c r="G169" i="15"/>
  <c r="E169" i="15"/>
  <c r="C169" i="15"/>
  <c r="L104" i="15"/>
  <c r="K104" i="15"/>
  <c r="J104" i="15"/>
  <c r="I104" i="15"/>
  <c r="H104" i="15"/>
  <c r="G104" i="15"/>
  <c r="E104" i="15"/>
  <c r="C104" i="15"/>
  <c r="L111" i="15"/>
  <c r="K111" i="15"/>
  <c r="J111" i="15"/>
  <c r="I111" i="15"/>
  <c r="H111" i="15"/>
  <c r="G111" i="15"/>
  <c r="E111" i="15"/>
  <c r="C111" i="15"/>
  <c r="L105" i="15"/>
  <c r="K105" i="15"/>
  <c r="J105" i="15"/>
  <c r="I105" i="15"/>
  <c r="H105" i="15"/>
  <c r="G105" i="15"/>
  <c r="E105" i="15"/>
  <c r="C105" i="15"/>
  <c r="L131" i="15"/>
  <c r="K131" i="15"/>
  <c r="J131" i="15"/>
  <c r="I131" i="15"/>
  <c r="H131" i="15"/>
  <c r="G131" i="15"/>
  <c r="E131" i="15"/>
  <c r="C131" i="15"/>
  <c r="L121" i="15"/>
  <c r="K121" i="15"/>
  <c r="J121" i="15"/>
  <c r="I121" i="15"/>
  <c r="H121" i="15"/>
  <c r="G121" i="15"/>
  <c r="E121" i="15"/>
  <c r="C121" i="15"/>
  <c r="L128" i="15"/>
  <c r="K128" i="15"/>
  <c r="J128" i="15"/>
  <c r="I128" i="15"/>
  <c r="H128" i="15"/>
  <c r="G128" i="15"/>
  <c r="E128" i="15"/>
  <c r="C128" i="15"/>
  <c r="L148" i="15"/>
  <c r="K148" i="15"/>
  <c r="J148" i="15"/>
  <c r="I148" i="15"/>
  <c r="H148" i="15"/>
  <c r="G148" i="15"/>
  <c r="E148" i="15"/>
  <c r="C148" i="15"/>
  <c r="L137" i="15"/>
  <c r="K137" i="15"/>
  <c r="J137" i="15"/>
  <c r="I137" i="15"/>
  <c r="H137" i="15"/>
  <c r="G137" i="15"/>
  <c r="E137" i="15"/>
  <c r="C137" i="15"/>
  <c r="L164" i="15"/>
  <c r="K164" i="15"/>
  <c r="J164" i="15"/>
  <c r="I164" i="15"/>
  <c r="H164" i="15"/>
  <c r="G164" i="15"/>
  <c r="E164" i="15"/>
  <c r="C164" i="15"/>
  <c r="L112" i="15"/>
  <c r="K112" i="15"/>
  <c r="J112" i="15"/>
  <c r="I112" i="15"/>
  <c r="H112" i="15"/>
  <c r="G112" i="15"/>
  <c r="E112" i="15"/>
  <c r="C112" i="15"/>
  <c r="L59" i="15"/>
  <c r="K59" i="15"/>
  <c r="J59" i="15"/>
  <c r="I59" i="15"/>
  <c r="H59" i="15"/>
  <c r="G59" i="15"/>
  <c r="E59" i="15"/>
  <c r="C59" i="15"/>
  <c r="L153" i="15"/>
  <c r="K153" i="15"/>
  <c r="J153" i="15"/>
  <c r="I153" i="15"/>
  <c r="H153" i="15"/>
  <c r="G153" i="15"/>
  <c r="E153" i="15"/>
  <c r="C153" i="15"/>
  <c r="L159" i="15"/>
  <c r="K159" i="15"/>
  <c r="J159" i="15"/>
  <c r="I159" i="15"/>
  <c r="H159" i="15"/>
  <c r="G159" i="15"/>
  <c r="E159" i="15"/>
  <c r="C159" i="15"/>
  <c r="L109" i="15"/>
  <c r="K109" i="15"/>
  <c r="J109" i="15"/>
  <c r="I109" i="15"/>
  <c r="H109" i="15"/>
  <c r="G109" i="15"/>
  <c r="E109" i="15"/>
  <c r="C109" i="15"/>
  <c r="L161" i="15"/>
  <c r="K161" i="15"/>
  <c r="J161" i="15"/>
  <c r="I161" i="15"/>
  <c r="H161" i="15"/>
  <c r="G161" i="15"/>
  <c r="E161" i="15"/>
  <c r="C161" i="15"/>
  <c r="L132" i="15"/>
  <c r="K132" i="15"/>
  <c r="J132" i="15"/>
  <c r="I132" i="15"/>
  <c r="H132" i="15"/>
  <c r="G132" i="15"/>
  <c r="E132" i="15"/>
  <c r="C132" i="15"/>
  <c r="L52" i="15"/>
  <c r="K52" i="15"/>
  <c r="J52" i="15"/>
  <c r="I52" i="15"/>
  <c r="H52" i="15"/>
  <c r="G52" i="15"/>
  <c r="E52" i="15"/>
  <c r="C52" i="15"/>
  <c r="L129" i="15"/>
  <c r="K129" i="15"/>
  <c r="J129" i="15"/>
  <c r="I129" i="15"/>
  <c r="H129" i="15"/>
  <c r="G129" i="15"/>
  <c r="E129" i="15"/>
  <c r="C129" i="15"/>
  <c r="L60" i="15"/>
  <c r="K60" i="15"/>
  <c r="J60" i="15"/>
  <c r="I60" i="15"/>
  <c r="H60" i="15"/>
  <c r="G60" i="15"/>
  <c r="E60" i="15"/>
  <c r="C60" i="15"/>
  <c r="L114" i="15"/>
  <c r="K114" i="15"/>
  <c r="J114" i="15"/>
  <c r="I114" i="15"/>
  <c r="H114" i="15"/>
  <c r="G114" i="15"/>
  <c r="E114" i="15"/>
  <c r="C114" i="15"/>
  <c r="L117" i="15"/>
  <c r="K117" i="15"/>
  <c r="J117" i="15"/>
  <c r="I117" i="15"/>
  <c r="H117" i="15"/>
  <c r="G117" i="15"/>
  <c r="E117" i="15"/>
  <c r="C117" i="15"/>
  <c r="L163" i="15"/>
  <c r="K163" i="15"/>
  <c r="J163" i="15"/>
  <c r="I163" i="15"/>
  <c r="H163" i="15"/>
  <c r="G163" i="15"/>
  <c r="E163" i="15"/>
  <c r="C163" i="15"/>
  <c r="L173" i="15"/>
  <c r="K173" i="15"/>
  <c r="J173" i="15"/>
  <c r="I173" i="15"/>
  <c r="H173" i="15"/>
  <c r="G173" i="15"/>
  <c r="E173" i="15"/>
  <c r="C173" i="15"/>
  <c r="L149" i="15"/>
  <c r="K149" i="15"/>
  <c r="J149" i="15"/>
  <c r="I149" i="15"/>
  <c r="H149" i="15"/>
  <c r="G149" i="15"/>
  <c r="E149" i="15"/>
  <c r="C149" i="15"/>
  <c r="L11" i="15"/>
  <c r="K11" i="15"/>
  <c r="J11" i="15"/>
  <c r="I11" i="15"/>
  <c r="H11" i="15"/>
  <c r="G11" i="15"/>
  <c r="E11" i="15"/>
  <c r="C11" i="15"/>
  <c r="L76" i="15"/>
  <c r="K76" i="15"/>
  <c r="J76" i="15"/>
  <c r="I76" i="15"/>
  <c r="H76" i="15"/>
  <c r="G76" i="15"/>
  <c r="E76" i="15"/>
  <c r="C76" i="15"/>
  <c r="L126" i="15"/>
  <c r="K126" i="15"/>
  <c r="J126" i="15"/>
  <c r="I126" i="15"/>
  <c r="H126" i="15"/>
  <c r="G126" i="15"/>
  <c r="E126" i="15"/>
  <c r="C126" i="15"/>
  <c r="L158" i="15"/>
  <c r="K158" i="15"/>
  <c r="J158" i="15"/>
  <c r="I158" i="15"/>
  <c r="H158" i="15"/>
  <c r="G158" i="15"/>
  <c r="E158" i="15"/>
  <c r="C158" i="15"/>
  <c r="L177" i="15"/>
  <c r="K177" i="15"/>
  <c r="J177" i="15"/>
  <c r="I177" i="15"/>
  <c r="H177" i="15"/>
  <c r="G177" i="15"/>
  <c r="E177" i="15"/>
  <c r="C177" i="15"/>
  <c r="L127" i="15"/>
  <c r="K127" i="15"/>
  <c r="J127" i="15"/>
  <c r="I127" i="15"/>
  <c r="H127" i="15"/>
  <c r="G127" i="15"/>
  <c r="E127" i="15"/>
  <c r="C127" i="15"/>
  <c r="L171" i="15"/>
  <c r="K171" i="15"/>
  <c r="J171" i="15"/>
  <c r="I171" i="15"/>
  <c r="H171" i="15"/>
  <c r="G171" i="15"/>
  <c r="E171" i="15"/>
  <c r="C171" i="15"/>
  <c r="L90" i="15"/>
  <c r="J90" i="15"/>
  <c r="I90" i="15"/>
  <c r="H90" i="15"/>
  <c r="K90" i="15"/>
  <c r="G90" i="15"/>
  <c r="E90" i="15"/>
  <c r="C90" i="15"/>
  <c r="M107" i="15" l="1"/>
  <c r="M90" i="15"/>
  <c r="I6" i="16"/>
  <c r="I7" i="16" s="1"/>
  <c r="I8" i="16" s="1"/>
  <c r="I9" i="16" s="1"/>
  <c r="I10" i="16" s="1"/>
  <c r="I11" i="16" s="1"/>
  <c r="I12" i="16" s="1"/>
  <c r="I13" i="16" s="1"/>
  <c r="I14" i="16" s="1"/>
  <c r="I15" i="16" s="1"/>
  <c r="I16" i="16" s="1"/>
  <c r="I17" i="16" s="1"/>
  <c r="I18" i="16" s="1"/>
  <c r="I19" i="16" s="1"/>
  <c r="I20" i="16" s="1"/>
  <c r="I21" i="16" s="1"/>
  <c r="I22" i="16" s="1"/>
  <c r="I23" i="16" s="1"/>
  <c r="I24" i="16" s="1"/>
  <c r="I25" i="16" s="1"/>
  <c r="I26" i="16" s="1"/>
  <c r="I27" i="16" s="1"/>
  <c r="I28" i="16" s="1"/>
  <c r="I29" i="16" s="1"/>
  <c r="I30" i="16" s="1"/>
  <c r="I31" i="16" s="1"/>
  <c r="I32" i="16" s="1"/>
  <c r="I33" i="16" s="1"/>
  <c r="I34" i="16" s="1"/>
  <c r="I35" i="16" s="1"/>
  <c r="I36" i="16" s="1"/>
  <c r="I37" i="16" s="1"/>
  <c r="I38" i="16" s="1"/>
  <c r="I39" i="16" s="1"/>
  <c r="I40" i="16" s="1"/>
  <c r="I41" i="16" s="1"/>
  <c r="I42" i="16" s="1"/>
  <c r="I43" i="16" s="1"/>
  <c r="I44" i="16" s="1"/>
  <c r="I45" i="16" s="1"/>
  <c r="I46" i="16" s="1"/>
  <c r="I47" i="16" s="1"/>
  <c r="I48" i="16" s="1"/>
  <c r="I49" i="16" s="1"/>
  <c r="I50" i="16" s="1"/>
  <c r="I51" i="16" s="1"/>
  <c r="I52" i="16" s="1"/>
  <c r="I53" i="16" s="1"/>
  <c r="I54" i="16" s="1"/>
  <c r="I55" i="16" s="1"/>
  <c r="I56" i="16" s="1"/>
  <c r="I57" i="16" s="1"/>
  <c r="I58" i="16" s="1"/>
  <c r="I59" i="16" s="1"/>
  <c r="I60" i="16" s="1"/>
  <c r="I61" i="16" s="1"/>
  <c r="I62" i="16" s="1"/>
  <c r="I63" i="16" s="1"/>
  <c r="I64" i="16" s="1"/>
  <c r="I65" i="16" s="1"/>
  <c r="I66" i="16" s="1"/>
  <c r="I67" i="16" s="1"/>
  <c r="I68" i="16" s="1"/>
  <c r="I69" i="16" s="1"/>
  <c r="I70" i="16" s="1"/>
  <c r="I71" i="16" s="1"/>
  <c r="I72" i="16" s="1"/>
  <c r="I73" i="16" s="1"/>
  <c r="I74" i="16" s="1"/>
  <c r="I75" i="16" s="1"/>
  <c r="I76" i="16" s="1"/>
  <c r="I77" i="16" s="1"/>
  <c r="I78" i="16" s="1"/>
  <c r="I79" i="16" s="1"/>
  <c r="I80" i="16" s="1"/>
  <c r="I81" i="16" s="1"/>
  <c r="I82" i="16" s="1"/>
  <c r="I83" i="16" s="1"/>
  <c r="I84" i="16" s="1"/>
  <c r="I85" i="16" s="1"/>
  <c r="I86" i="16" s="1"/>
  <c r="I87" i="16" s="1"/>
  <c r="I88" i="16" s="1"/>
  <c r="I89" i="16" s="1"/>
  <c r="I90" i="16" s="1"/>
  <c r="I91" i="16" s="1"/>
  <c r="I92" i="16" s="1"/>
  <c r="I93" i="16" s="1"/>
  <c r="I94" i="16" s="1"/>
  <c r="I95" i="16" s="1"/>
  <c r="I96" i="16" s="1"/>
  <c r="I97" i="16" s="1"/>
  <c r="I98" i="16" s="1"/>
  <c r="I99" i="16" s="1"/>
  <c r="I100" i="16" s="1"/>
  <c r="I101" i="16" s="1"/>
  <c r="I102" i="16" s="1"/>
  <c r="I103" i="16" s="1"/>
  <c r="I104" i="16" s="1"/>
  <c r="I105" i="16" s="1"/>
  <c r="I106" i="16" s="1"/>
  <c r="I107" i="16" s="1"/>
  <c r="I108" i="16" s="1"/>
  <c r="I109" i="16" s="1"/>
  <c r="I110" i="16" s="1"/>
  <c r="I111" i="16" s="1"/>
  <c r="I112" i="16" s="1"/>
  <c r="I113" i="16" s="1"/>
  <c r="I114" i="16" s="1"/>
  <c r="I115" i="16" s="1"/>
  <c r="I116" i="16" s="1"/>
  <c r="I117" i="16" s="1"/>
  <c r="I118" i="16" s="1"/>
  <c r="I119" i="16" s="1"/>
  <c r="I120" i="16" s="1"/>
  <c r="I121" i="16" s="1"/>
  <c r="I122" i="16" s="1"/>
  <c r="I123" i="16" s="1"/>
  <c r="I124" i="16" s="1"/>
  <c r="I125" i="16" s="1"/>
  <c r="I126" i="16" s="1"/>
  <c r="I127" i="16" s="1"/>
  <c r="I128" i="16" s="1"/>
  <c r="I129" i="16" s="1"/>
  <c r="I130" i="16" s="1"/>
  <c r="I131" i="16" s="1"/>
  <c r="I132" i="16" s="1"/>
  <c r="I133" i="16" s="1"/>
  <c r="I134" i="16" s="1"/>
  <c r="I135" i="16" s="1"/>
  <c r="I136" i="16" s="1"/>
  <c r="I137" i="16" s="1"/>
  <c r="I138" i="16" s="1"/>
  <c r="I139" i="16" s="1"/>
  <c r="I140" i="16" s="1"/>
  <c r="I141" i="16" s="1"/>
  <c r="I142" i="16" s="1"/>
  <c r="I143" i="16" s="1"/>
  <c r="I144" i="16" s="1"/>
  <c r="I145" i="16" s="1"/>
  <c r="I146" i="16" s="1"/>
  <c r="I147" i="16" s="1"/>
  <c r="I148" i="16" s="1"/>
  <c r="I149" i="16" s="1"/>
  <c r="I150" i="16" s="1"/>
  <c r="I151" i="16" s="1"/>
  <c r="I152" i="16" s="1"/>
  <c r="I153" i="16" s="1"/>
  <c r="I154" i="16" s="1"/>
  <c r="I155" i="16" s="1"/>
  <c r="I156" i="16" s="1"/>
  <c r="I157" i="16" s="1"/>
  <c r="I158" i="16" s="1"/>
  <c r="I159" i="16" s="1"/>
  <c r="I160" i="16" s="1"/>
  <c r="I161" i="16" s="1"/>
  <c r="I162" i="16" s="1"/>
  <c r="I163" i="16" s="1"/>
  <c r="I164" i="16" s="1"/>
  <c r="I165" i="16" s="1"/>
  <c r="I166" i="16" s="1"/>
  <c r="I167" i="16" s="1"/>
  <c r="I168" i="16" s="1"/>
  <c r="I169" i="16" s="1"/>
  <c r="I170" i="16" s="1"/>
  <c r="I171" i="16" s="1"/>
  <c r="I172" i="16" s="1"/>
  <c r="I173" i="16" s="1"/>
  <c r="I174" i="16" s="1"/>
  <c r="I175" i="16" s="1"/>
  <c r="I176" i="16" s="1"/>
  <c r="I177" i="16" s="1"/>
  <c r="I178" i="16" s="1"/>
  <c r="I179" i="16" s="1"/>
  <c r="M126" i="15"/>
  <c r="M117" i="15"/>
  <c r="M108" i="15"/>
  <c r="M45" i="15"/>
  <c r="M127" i="15"/>
  <c r="M129" i="15"/>
  <c r="M172" i="15"/>
  <c r="M4" i="15"/>
  <c r="M86" i="15"/>
  <c r="M17" i="15"/>
  <c r="M91" i="15"/>
  <c r="M24" i="15"/>
  <c r="M115" i="15"/>
  <c r="M22" i="15"/>
  <c r="M15" i="15"/>
  <c r="M57" i="15"/>
  <c r="M50" i="15"/>
  <c r="M68" i="15"/>
  <c r="M3" i="15"/>
  <c r="M139" i="15"/>
  <c r="M81" i="15"/>
  <c r="M135" i="15"/>
  <c r="M10" i="15"/>
  <c r="M97" i="15"/>
  <c r="M134" i="15"/>
  <c r="M149" i="15"/>
  <c r="M161" i="15"/>
  <c r="M168" i="15"/>
  <c r="M119" i="15"/>
  <c r="M16" i="15"/>
  <c r="M35" i="15"/>
  <c r="M96" i="15"/>
  <c r="M145" i="15"/>
  <c r="M36" i="15"/>
  <c r="M14" i="15"/>
  <c r="M21" i="15"/>
  <c r="M171" i="15"/>
  <c r="M163" i="15"/>
  <c r="M51" i="15"/>
  <c r="M33" i="15"/>
  <c r="M112" i="15"/>
  <c r="M148" i="15"/>
  <c r="M175" i="15"/>
  <c r="M28" i="15"/>
  <c r="M84" i="15"/>
  <c r="M85" i="15"/>
  <c r="M30" i="15"/>
  <c r="M152" i="15"/>
  <c r="M32" i="15"/>
  <c r="M113" i="15"/>
  <c r="M49" i="15"/>
  <c r="M40" i="15"/>
  <c r="M53" i="15"/>
  <c r="M138" i="15"/>
  <c r="M141" i="15"/>
  <c r="M82" i="15"/>
  <c r="M71" i="15"/>
  <c r="M166" i="15"/>
  <c r="M62" i="15"/>
  <c r="M69" i="15"/>
  <c r="M52" i="15"/>
  <c r="M46" i="15"/>
  <c r="M123" i="15"/>
  <c r="M59" i="15"/>
  <c r="M137" i="15"/>
  <c r="M106" i="15"/>
  <c r="M44" i="15"/>
  <c r="M31" i="15"/>
  <c r="M60" i="15"/>
  <c r="M154" i="15"/>
  <c r="M159" i="15"/>
  <c r="M104" i="15"/>
  <c r="M157" i="15"/>
  <c r="M29" i="15"/>
  <c r="M177" i="15"/>
  <c r="M76" i="15"/>
  <c r="M173" i="15"/>
  <c r="M122" i="15"/>
  <c r="M130" i="15"/>
  <c r="M5" i="15"/>
  <c r="M65" i="15"/>
  <c r="M98" i="15"/>
  <c r="M70" i="15"/>
  <c r="M101" i="15"/>
  <c r="M118" i="15"/>
  <c r="M94" i="15"/>
  <c r="M87" i="15"/>
  <c r="M125" i="15"/>
  <c r="M41" i="15"/>
  <c r="M109" i="15"/>
  <c r="M121" i="15"/>
  <c r="M111" i="15"/>
  <c r="M160" i="15"/>
  <c r="M136" i="15"/>
  <c r="M147" i="15"/>
  <c r="M9" i="15"/>
  <c r="M151" i="15"/>
  <c r="M64" i="15"/>
  <c r="M54" i="15"/>
  <c r="M48" i="15"/>
  <c r="M142" i="15"/>
  <c r="M164" i="15"/>
  <c r="M128" i="15"/>
  <c r="M105" i="15"/>
  <c r="M155" i="15"/>
  <c r="M78" i="15"/>
  <c r="M79" i="15"/>
  <c r="M8" i="15"/>
  <c r="M63" i="15"/>
  <c r="M18" i="15"/>
  <c r="M37" i="15"/>
  <c r="M58" i="15"/>
  <c r="M38" i="15"/>
  <c r="M116" i="15"/>
  <c r="M75" i="15"/>
  <c r="M83" i="15"/>
  <c r="M110" i="15"/>
  <c r="M42" i="15"/>
  <c r="M158" i="15"/>
  <c r="M11" i="15"/>
  <c r="M120" i="15"/>
  <c r="M73" i="15"/>
  <c r="M47" i="15"/>
  <c r="M67" i="15"/>
  <c r="M146" i="15"/>
  <c r="M102" i="15"/>
  <c r="M170" i="15"/>
  <c r="M77" i="15"/>
  <c r="M103" i="15"/>
  <c r="M39" i="15"/>
  <c r="M89" i="15"/>
  <c r="M176" i="15"/>
  <c r="M140" i="15"/>
  <c r="M88" i="15"/>
  <c r="M72" i="15"/>
  <c r="M23" i="15"/>
  <c r="M55" i="15"/>
  <c r="M153" i="15"/>
  <c r="M66" i="15"/>
  <c r="M61" i="15"/>
  <c r="M95" i="15"/>
  <c r="M13" i="15"/>
  <c r="M80" i="15"/>
  <c r="M167" i="15"/>
  <c r="M20" i="15"/>
  <c r="M174" i="15"/>
  <c r="M162" i="15"/>
  <c r="M100" i="15"/>
  <c r="M169" i="15"/>
  <c r="M92" i="15"/>
  <c r="M74" i="15"/>
  <c r="M150" i="15"/>
  <c r="M165" i="15"/>
  <c r="M131" i="15"/>
  <c r="M19" i="15"/>
  <c r="M25" i="15"/>
  <c r="M124" i="15"/>
  <c r="M93" i="15"/>
  <c r="M6" i="15"/>
  <c r="M26" i="15"/>
  <c r="M144" i="15"/>
  <c r="M99" i="15"/>
  <c r="M132" i="15"/>
  <c r="M12" i="15"/>
  <c r="M7" i="15"/>
  <c r="M43" i="15"/>
  <c r="M56" i="15"/>
  <c r="M143" i="15"/>
  <c r="M156" i="15"/>
  <c r="M34" i="15"/>
  <c r="M114" i="15"/>
  <c r="M27" i="15"/>
</calcChain>
</file>

<file path=xl/sharedStrings.xml><?xml version="1.0" encoding="utf-8"?>
<sst xmlns="http://schemas.openxmlformats.org/spreadsheetml/2006/main" count="2480" uniqueCount="602">
  <si>
    <t>ITEM</t>
  </si>
  <si>
    <t>DESCRIÇÃO</t>
  </si>
  <si>
    <t>FONTE DE PESQUISA</t>
  </si>
  <si>
    <t>TIPO</t>
  </si>
  <si>
    <t>UNID</t>
  </si>
  <si>
    <t>QUANT.</t>
  </si>
  <si>
    <t>CUSTO UNIT.S/BDI</t>
  </si>
  <si>
    <t>COL. FGV</t>
  </si>
  <si>
    <t>CÓDIGO</t>
  </si>
  <si>
    <t>FONTE</t>
  </si>
  <si>
    <t>BDI (%)</t>
  </si>
  <si>
    <t>UNIT. C/ BDI</t>
  </si>
  <si>
    <t>TOTAL C/BDI</t>
  </si>
  <si>
    <t>01.01.01</t>
  </si>
  <si>
    <t>Serv SICRO</t>
  </si>
  <si>
    <t>(TER-38)</t>
  </si>
  <si>
    <t>CERCA-6 FIOS</t>
  </si>
  <si>
    <t>Composição</t>
  </si>
  <si>
    <t>(EDF-35)</t>
  </si>
  <si>
    <t>01.02.01</t>
  </si>
  <si>
    <t>73847/002</t>
  </si>
  <si>
    <t>01.02.02</t>
  </si>
  <si>
    <t>74210/001</t>
  </si>
  <si>
    <t>01.02.03</t>
  </si>
  <si>
    <t>73847/004</t>
  </si>
  <si>
    <t>01.02.04</t>
  </si>
  <si>
    <t>73803/001</t>
  </si>
  <si>
    <t>01.02.05</t>
  </si>
  <si>
    <t>74197/001</t>
  </si>
  <si>
    <t>01.02.06</t>
  </si>
  <si>
    <t>74198/001</t>
  </si>
  <si>
    <t>(IGP/DI-2)</t>
  </si>
  <si>
    <t>01.02.07</t>
  </si>
  <si>
    <t>Serv SINAPI</t>
  </si>
  <si>
    <t>01.02.08</t>
  </si>
  <si>
    <t>73960/001</t>
  </si>
  <si>
    <t>01.02.09</t>
  </si>
  <si>
    <t>GERADOR</t>
  </si>
  <si>
    <t>01.02.10</t>
  </si>
  <si>
    <t>LOC-BANHEIRO</t>
  </si>
  <si>
    <t>01.03.01</t>
  </si>
  <si>
    <t>TRANSP-1</t>
  </si>
  <si>
    <t>01.03.02</t>
  </si>
  <si>
    <t>TRANSP-2</t>
  </si>
  <si>
    <t>01.03.03</t>
  </si>
  <si>
    <t>TRANSP-3</t>
  </si>
  <si>
    <t>01.03.04</t>
  </si>
  <si>
    <t>TRANSP-4</t>
  </si>
  <si>
    <t>01.03.05</t>
  </si>
  <si>
    <t>PESSOAL</t>
  </si>
  <si>
    <t>01.04.01</t>
  </si>
  <si>
    <t>ADM-LOC</t>
  </si>
  <si>
    <t>01.05.01</t>
  </si>
  <si>
    <t>74209/1</t>
  </si>
  <si>
    <t>01.05.02</t>
  </si>
  <si>
    <t>01.05.03</t>
  </si>
  <si>
    <t>01.05.04</t>
  </si>
  <si>
    <t>01.06.01</t>
  </si>
  <si>
    <t>CAMIN-SERV</t>
  </si>
  <si>
    <t>02.01.01</t>
  </si>
  <si>
    <t>ENROC-MECAN</t>
  </si>
  <si>
    <t>02.01.02</t>
  </si>
  <si>
    <t>02.01.03</t>
  </si>
  <si>
    <t>02.01.04</t>
  </si>
  <si>
    <t xml:space="preserve"> - (transição do Rip-Rap)</t>
  </si>
  <si>
    <t>02.01.05</t>
  </si>
  <si>
    <t>02.01.06</t>
  </si>
  <si>
    <t>02.01.07</t>
  </si>
  <si>
    <t>02.01.08</t>
  </si>
  <si>
    <t>02.01.09</t>
  </si>
  <si>
    <t>LIMPEZA</t>
  </si>
  <si>
    <t>02.02.01</t>
  </si>
  <si>
    <t xml:space="preserve"> - (transição do Dreno de Pé)</t>
  </si>
  <si>
    <t>02.02.02</t>
  </si>
  <si>
    <t>02.02.03</t>
  </si>
  <si>
    <t>02.02.04</t>
  </si>
  <si>
    <t>02.02.05</t>
  </si>
  <si>
    <t>02.02.06</t>
  </si>
  <si>
    <t>02.02.07</t>
  </si>
  <si>
    <t>02.02.08</t>
  </si>
  <si>
    <t>02.02.09</t>
  </si>
  <si>
    <t>02.02.10</t>
  </si>
  <si>
    <t xml:space="preserve"> - (proteção superficial contra erosão pluvial)</t>
  </si>
  <si>
    <t>02.02.11</t>
  </si>
  <si>
    <t>02.02.12</t>
  </si>
  <si>
    <t>02.02.13</t>
  </si>
  <si>
    <t>02.02.14</t>
  </si>
  <si>
    <t>02.02.15</t>
  </si>
  <si>
    <t>02.03.01</t>
  </si>
  <si>
    <t>(OAE -36)</t>
  </si>
  <si>
    <t>02.03.02</t>
  </si>
  <si>
    <t>02.03.03</t>
  </si>
  <si>
    <t>02.04.01</t>
  </si>
  <si>
    <t>REVEST-PÓ</t>
  </si>
  <si>
    <t>02.04.02</t>
  </si>
  <si>
    <t>02.04.03</t>
  </si>
  <si>
    <t>02.04.04</t>
  </si>
  <si>
    <t>(ECA-40)</t>
  </si>
  <si>
    <t>02.04.05</t>
  </si>
  <si>
    <t>02.05.01</t>
  </si>
  <si>
    <t>02.06.01</t>
  </si>
  <si>
    <t>02.07.01</t>
  </si>
  <si>
    <t>02.07.02</t>
  </si>
  <si>
    <t>02.07.03</t>
  </si>
  <si>
    <t>02.07.04</t>
  </si>
  <si>
    <t>02.07.05</t>
  </si>
  <si>
    <t>02.07.06</t>
  </si>
  <si>
    <t>02.07.07</t>
  </si>
  <si>
    <t>02.07.08</t>
  </si>
  <si>
    <t>02.07.09</t>
  </si>
  <si>
    <t>02.08.01</t>
  </si>
  <si>
    <t>02.08.02</t>
  </si>
  <si>
    <t>02.08.03</t>
  </si>
  <si>
    <t>02.09.01</t>
  </si>
  <si>
    <t>02.09.02</t>
  </si>
  <si>
    <t>02.09.03</t>
  </si>
  <si>
    <t>02.09.04</t>
  </si>
  <si>
    <t>02.09.05</t>
  </si>
  <si>
    <t>02.10.01</t>
  </si>
  <si>
    <t>02.10.02</t>
  </si>
  <si>
    <t>02.10.03</t>
  </si>
  <si>
    <t>02.10.04</t>
  </si>
  <si>
    <t>02.10.05</t>
  </si>
  <si>
    <t>02.10.06</t>
  </si>
  <si>
    <t>02.10.07</t>
  </si>
  <si>
    <t>02.10.08</t>
  </si>
  <si>
    <t>02.11.01</t>
  </si>
  <si>
    <t>02.11.02</t>
  </si>
  <si>
    <t>02.11.03</t>
  </si>
  <si>
    <t>02.12.01</t>
  </si>
  <si>
    <t>02.12.02</t>
  </si>
  <si>
    <t>02.12.03</t>
  </si>
  <si>
    <t>02.12.04</t>
  </si>
  <si>
    <t>02.12.05</t>
  </si>
  <si>
    <t>PIEZOM-01</t>
  </si>
  <si>
    <t>MARCO-TOP</t>
  </si>
  <si>
    <t>MEDIDOR-VAZÃO</t>
  </si>
  <si>
    <t>04.00.01</t>
  </si>
  <si>
    <t>AUT-001</t>
  </si>
  <si>
    <t>Cotação</t>
  </si>
  <si>
    <t>AUT-002</t>
  </si>
  <si>
    <t>AUT-003</t>
  </si>
  <si>
    <t>AUT-004</t>
  </si>
  <si>
    <t>AUT-005</t>
  </si>
  <si>
    <t>AUT-006</t>
  </si>
  <si>
    <t>AUT-007</t>
  </si>
  <si>
    <t>AUT-008</t>
  </si>
  <si>
    <t>AUT-009</t>
  </si>
  <si>
    <t>AUT-011</t>
  </si>
  <si>
    <t>AUT-012</t>
  </si>
  <si>
    <t>SERV-AUTO</t>
  </si>
  <si>
    <t>SERV-COMISS</t>
  </si>
  <si>
    <t>73935/002</t>
  </si>
  <si>
    <t>74079/001</t>
  </si>
  <si>
    <t>73938/001</t>
  </si>
  <si>
    <t>73892/002</t>
  </si>
  <si>
    <t>74131/1</t>
  </si>
  <si>
    <t>74130/1</t>
  </si>
  <si>
    <t>74202/1</t>
  </si>
  <si>
    <t>74067/002</t>
  </si>
  <si>
    <t>Insumo SEINFRA</t>
  </si>
  <si>
    <t>Insumo SINAPI</t>
  </si>
  <si>
    <t>I1580</t>
  </si>
  <si>
    <t>I0206</t>
  </si>
  <si>
    <t>I6472</t>
  </si>
  <si>
    <t>C3909</t>
  </si>
  <si>
    <t>CX INSPECAO</t>
  </si>
  <si>
    <t>INSTAL-ELET</t>
  </si>
  <si>
    <t>INSTAL-SPDA</t>
  </si>
  <si>
    <t>07.01.01</t>
  </si>
  <si>
    <t>ANA-001</t>
  </si>
  <si>
    <t>07.01.02</t>
  </si>
  <si>
    <t>INSTAL-METEO</t>
  </si>
  <si>
    <t>07.02.01</t>
  </si>
  <si>
    <t>ANA-002</t>
  </si>
  <si>
    <t>07.02.02</t>
  </si>
  <si>
    <t>INSTAL-MED</t>
  </si>
  <si>
    <t>UNID.</t>
  </si>
  <si>
    <t>CAPINA MANUAL</t>
  </si>
  <si>
    <t>m</t>
  </si>
  <si>
    <t>ALUGUEL CONTAINER/ESCRIT/WC C/1 VASO/1 LAV/1 MIC/4 CHUV LARG =2,20M COMPR=6,20M ALT=2,50M CHAPA ACO NERV TRAPEZ FORROC/ ISOL TERMO ACUST CHASSIS REFORC PISO COMPENS NAVAL INCL INST ELETR/HIDRO-SANIT EXCL TRANSP/CARGA/DESCARGA</t>
  </si>
  <si>
    <t>BARRACAO PARA DEPOSITO EM TABUAS DE MADEIRA, COBERTURA EM FIBROCIMENTO 4 MM, INCLUSO PISO ARGAMASSA TRAÇO 1:6 (CIMENTO E AREIA)</t>
  </si>
  <si>
    <t>ALUGUEL CONTAINER PARA ESCRITÓRIO/DEPÓSITO C/ BANHEIRO OU IMÓVEL COM A MESMA FINALIDADE</t>
  </si>
  <si>
    <t>FOSSA SEPTICA EM ALVENARIA DE TIJOLO CERAMICO MACICO DIMENSOES EXTERNAS 1,90X1,10X1,40M, 1.500 LITROS, REVESTIDA INTERNAMENTE COM BARRA LISA, COM TAMPA EM CONCRETO ARMADO COM ESPESSURA 8CM</t>
  </si>
  <si>
    <t>SUMIDOURO EM ALVENARIA DE TIJOLO CERAMICO MACICO DIAMETRO 1,20M E ALTURA 5,00M, COM TAMPA EM CONCRETO ARMADO DIAMETRO 1,40M E ESPESSURA 10CM</t>
  </si>
  <si>
    <t>CAIXA D´ÁGUA EM POLIETILENO, 1000 LITROS (INCLUSOS TUBOS, CONEXÕES E TORNEIRA DE BÓIA) - FORNECIMENTO E INSTALAÇÃO. AF_06/2021</t>
  </si>
  <si>
    <t>INSTAL/LIGACAO PROVISORIA ELETRICA BAIXA TENSAO P/CANT OBRA OBRA,M3-CHAVE 100A CARGA 3KWH,20CV EXCL FORN MEDIDOR</t>
  </si>
  <si>
    <t>LOCACAO DE GRUPO GERADOR ACIMA DE * 20 A 80* KVA, MOTOR DIESEL, REBOCAVEL, ACIONAMENTO MANUAL  (12 hs/dia)</t>
  </si>
  <si>
    <t>LOCAÇÃO DE BANHEIRO QUIMICO COM 3 LIMPEZAS SEMANAIS</t>
  </si>
  <si>
    <t>KM</t>
  </si>
  <si>
    <t>MOBILIZAÇÃO E DESMOBILIZAÇÃO - TRANSPORTE DOS EQUIPAMENTOS MOTORIZADOS - RODOVIA PAVIMENTADA</t>
  </si>
  <si>
    <t>TONxKM</t>
  </si>
  <si>
    <t>MOBILIZAÇÃO E DESMOBILIZAÇÃO - TRANSPORTE DOS EQUIPAMENTOS MOTORIZADOS - RODOVIA REVESTIMENTO PRIMÁRIO</t>
  </si>
  <si>
    <t>MOBILIZAÇÃO E DESMOBILIZAÇÃO - TRANSPORTE COM CAVALO MECÂNICO DOS EQUIPAMENTOS PESADOS - RODOVIA PAVIMENTADA</t>
  </si>
  <si>
    <t>MOBILIZAÇÃO E DESMOBILIZAÇÃO - TRANSPORTE COM CAVALO MECÂNICO DOS EQUIPAMENTOS PESADOS - RODOVIA REVESTIMENTO PRIMÁRIO</t>
  </si>
  <si>
    <t>MOBILIZAÇÃO E DESMOBILIZAÇÃO DE PESSOAL</t>
  </si>
  <si>
    <t>ADMINISTRAÇÃO LOCAL</t>
  </si>
  <si>
    <t>PLACA DE OBRA EM CHAPA DE ACO GALVANIZADO</t>
  </si>
  <si>
    <t>SUPORTE PARA PLACA DE SINALIZAÇÃO EM MADEIRA DE LEI TRATADA 8 X 8 CM - FORNECIMENTO E IMPLANTAÇÃO</t>
  </si>
  <si>
    <t>CAMINHO DE SERVIÇO C/ FAIXA DE 6,00m, COMPACTAÇÃO COM ESPESSURA DE 15cm, PARA AS OBRAS E JAZIDAS C/ REVESTIMENTO EM MATERIAL APIÇARRADO ATÉ DMT DE 4000m</t>
  </si>
  <si>
    <t>TRANSPORTE COM CAMINHÃO BASCULANTE DE 14 M³ - RODOVIA PAVIMENTADA</t>
  </si>
  <si>
    <t>TRANSPORTE COM CAMINHÃO BASCULANTE DE 14 M³ - RODOVIA EM REVESTIMENTO PRIMÁRIO</t>
  </si>
  <si>
    <t>LASTRO DE AREIA EXTRAÍDA - ESPALHAMENTO MECÂNICO</t>
  </si>
  <si>
    <t>ESCAVAÇÃO, CARGA E TRANSPORTE DE MATERIAL DE 1ª CATEGORIA - DMT DE 2.500 A 3.000 M - CAMINHO DE SERVIÇO EM LEITO NATURAL - COM ESCAVADEIRA E CAMINHÃO BASCULANTE DE 14 M³</t>
  </si>
  <si>
    <t>COMPACTAÇÃO DE ATERROS A 100% DO PROCTOR NORMAL</t>
  </si>
  <si>
    <t>DESMATAMENTO, DESTOCAMENTO, LIMPEZA MANUAL DOS TALUDES COM CORTE DE ÁRVORES COMPREENDENDO: DERRUBADA, QUEIMA, ENLEIRAMENTO E REQUEIMA</t>
  </si>
  <si>
    <t>LASTRO DE BRITA COMERCIAL - ESPALHAMENTO MECÂNICO - (transição do Dreno de Pé)</t>
  </si>
  <si>
    <t>LASTRO DE AREIA EXTRAÍDA - ESPALHAMENTO MECÂNICO - (transição do Dreno de Pé)</t>
  </si>
  <si>
    <t>LASTRO DE AREIA EXTRAÍDA - ESPALHAMENTO MECÂNICO - (proteção superficial contra erosão pluvial)</t>
  </si>
  <si>
    <t>REVESTIMENTO DO COROAMENTO DA BARRAGEM ( PÓ DE PEDRA COMERCIAL)</t>
  </si>
  <si>
    <t>CERCA COM 6 FIOS DE ARAME FARPADO E MOURÃO DE CONCRETO DE SEÇÃO QUADRADA DE 11 CM A CADA 2,5 M E ESTICADOR DE 15 CM A CADA 50 M - AREIA E BRITA COMERCIAIS</t>
  </si>
  <si>
    <t>LIMPEZA EM SUPERFÍCIE DE CONCRETO COM JATEAMENTO D'ÁGUA SOB PRESSÃO</t>
  </si>
  <si>
    <t>CONCRETO FCK = 25 MPA - CONFECÇÃO EM BETONEIRA E LANÇAMENTO MANUAL - AREIA E BRITA COMERCIAIS</t>
  </si>
  <si>
    <t>MARCOS TOPOGRÁFICOS DE SUPERFÍCIE</t>
  </si>
  <si>
    <t>IMPLANTAÇÃO DE MEDIDOR DE VAZÃO</t>
  </si>
  <si>
    <t>QUADRO DE AUTOMAÇÃO DA UAC COM CLP S7-1200 1214C DC/DC/DC, MODULO COMUNICAÇÃO RS-485 CM1241, EXPANSÃO DE 8 ENTRADAS ANALÓGICAS SM1231, EXPANSÃO DE 8 ENTRADAS DIGITAIS SM1221, EXPANSÃO DE 8 ENTRADAS E 8 SAÍDAS DIGITAIS SM1223, FONTE 24VCC 60W, NOBREAK 24VCC 6ª, SWITCH SCLANCE 6 PORTAS 2 PORTAS POE, IHM KP-300 PN 3" MONO, RÁDIO UBIQUITI AIRMAX NANOSTATION2 MIMO, RÁDIO MODEM COM GPS, BATERIA SELADA, LÂMPADA, PROTETOR DE SURTO, DISJUNTORES, CONECTORES, CABOS, RELES, BORNES, TOMADA DE SOBREPOR, SENSOR DE INTRUSÃO TIPO MICRO SWITCH, CANALETAS, TRILHO, CAIXA DE MONTAGEM METÁLICA COM CHAPA DE MONTAGEM DE 1,5MM, PINTURA EM EPÓXI NA COR CINZA, ACESSÓRIO E MONTAGEM.</t>
  </si>
  <si>
    <t>QUADRO DE COMANDO DE VÁLVULA COM RELE FALTA DE FASE E ASSIMETRIA ENTRE FASES, DISJUNTORES MOTOR, DISJUNTOR 1P 2P E 3P, CONTATOR DE POTENCIA BOBINA 220V/60HZ, CONTATORES AUXILIARES, SINALEIROS,  COMUTADORES COM RETENÇÃO, BLOCOS DE CONTATO, BORNES, TRILHO DIN, CANALETA, CAIXA DE MONTAGEM METÁLICA COM CHAPA DE MONTAGEM DE 1,5MM, PINTURA EM EPÓXI NA COR CINZA, ACESSÓRIO E MONTAGEM.</t>
  </si>
  <si>
    <t>QUADRO DE FORÇA COM DISJUNTOR 1P 6A, DISJUNTOR 2P 4A, DISJUNTOR 3P 25A, TRILHO, CAIXA DE MONTAGEM METÁLICA COM CHAPA DE MONTAGEM DE 1,5MM, PINTURA EM EPÓXI NA COR CINZA, ACESSÓRIO E MONTAGEM.</t>
  </si>
  <si>
    <t>SIRENE ELETRONICA MULTIUSO PARA USO EXTERNO</t>
  </si>
  <si>
    <t>MICRO SENSOR DE ABERTURA DE PORTA SOBREPOR DUPLO</t>
  </si>
  <si>
    <t>SENSOR DE NÍVEL TIPO RADAR</t>
  </si>
  <si>
    <t>CÂMERA NOTURNA POE</t>
  </si>
  <si>
    <t>MATERIAL DA INFRAESTRUTURA E ACESSÓRIOS.</t>
  </si>
  <si>
    <t>SERVIÇOS DE INSTALAÇÃO DA AUTOMAÇÃO (PROGRAMAÇÃO DO CLP, IHM, SCADA, WEB SERVER)</t>
  </si>
  <si>
    <t>SERVIÇOS DE COMISSIONAMENTO E STARTUP</t>
  </si>
  <si>
    <t>EMBASAMENTO C/PEDRA ARGAMASSADA UTILIZANDO ARG.CIM/AREIA 1:4</t>
  </si>
  <si>
    <t>ALVENARIA DE EMBASAMENTO EM TIJOLOS CERAMICOS MACICOS 5X10X20CM, ASSENTADO COM ARGAMASSA TRACO 1:2:8 (CIMENTO, CAL E AREIA)</t>
  </si>
  <si>
    <t>ESCAVACAO MANUAL A CEU ABERTO EM MATERIAL DE 1A CATEGORIA, EM PROFUNDIDADE ATE 0,50M</t>
  </si>
  <si>
    <t>ALVENARIA EM TIJOLO CERAMICO FURADO 9X19X19CM, 1 VEZ (ESPESSURA 19 CM), ASSENTADO EM ARGAMASSA TRACO 1:4 (CIMENTO E AREIA MEDIA NAO PENEIRADA), PREPARO MANUAL, JUNTA1 CM</t>
  </si>
  <si>
    <t>CONCRETO ARMADO DOSADO 15 MPA INCL MAT P/ 1 M3 PREPARO CONF COMP 5845 COLOC CONF COMP 7090 14 M2 DE AREIA MOLDADA FORMAS E ESCORAMENTO CONF COMPS 5306 E 5708 60 KG DE AÇO CA-50 INC MÃO DE OBRA P/CORTE DOBRAGEM MONTAGEM E COLOC NAS FORMAS</t>
  </si>
  <si>
    <t>CHAPISCO APLICADO EM ALVENARIAS E ESTRUTURAS DE CONCRETO INTERNAS, COM ROLO PARA TEXTURA ACRÍLICA.  ARGAMASSA TRAÇO 1:4 E EMULSÃO POLIMÉRICA (ADESIVO) COM PREPARO MANUAL. AF_06/2014</t>
  </si>
  <si>
    <t>M2</t>
  </si>
  <si>
    <t>REBOCO TRACO 1:3 (CIMENTO E AREIA MEDIA NAO PENEIRADA), PREPARO MANUAL DA ARGAMASSA</t>
  </si>
  <si>
    <t xml:space="preserve">M2 </t>
  </si>
  <si>
    <t>LASTRO DE CONCRETO, PREPARO MECÂNICO, INCLUSOS ADITIVO IMPERMEABILIZANTE, LANÇAMENTO E ADENSAMENTO</t>
  </si>
  <si>
    <t>PISO CIMENTADO TRACO 1:4 (CIMENTO E AREIA) COM ACABAMENTO LISO ESPESSURA 2,0CM COM JUNTAS PLASTICAS DE DILATACAO E PREPARO MANUAL DA ARGAMASSA</t>
  </si>
  <si>
    <t>COBOGO CERAMICO (ELEMENTO VAZADO), 9X20X20CM, ASSENTADO COM ARGAMASSA TRAÇO 1:4 DE CIMENTO E AREIA</t>
  </si>
  <si>
    <t>VERGAS 10X10 CM, PREMOLDADAS C/ CONCRETO FCK=15 MPA (PREPARO MECANICO), ACO CA-50 COM FORMAS TABUA DE PINHO 3A</t>
  </si>
  <si>
    <t>COBERTURA EM TELHA CERAMICA TIPO COLONIAL, COM ARGAMASSA TRACO 1:3 (CIMENTO E AREIA)</t>
  </si>
  <si>
    <t>ESTRUTURA DE MADEIRA DE LEI PRIMEIRA QUALIDADE, SERRADA, NAO APARELHADA, PARA TELHAS CERAMICAS, VAOS DE 7M ATE 10 M</t>
  </si>
  <si>
    <t>PISO (CALCADA) EM CONCRETO 12MPA TRACO 1:3:5 (CIMENTO/AREIA/BRITA) PREPARO MECANICO, ESPESSURA 7CM, COM JUNTA DE DILATACAO EM MADEIRA</t>
  </si>
  <si>
    <t>QUADRO DE DISTRIBUICAO DE ENERGIA DE EMBUTIR, EM CHAPA METALICA, PARA 3 DISJUNTORES TERMOMAGNETICOS MONOPOLARES SEM BARRAMENTO FORNECIMENTO E INSTALACAO</t>
  </si>
  <si>
    <t>DISJUNTOR TERMOMAGNETICO MONOPOLAR PADRAO NEMA (AMERICANO) 10 A 30A 240V, FORNECIMENTO E INSTALACAO</t>
  </si>
  <si>
    <t>ELETRODUTO DE PVC FLEXIVEL CORRUGADO DN 20MM (3/4") FORNECIMENTO E INSTALACAO</t>
  </si>
  <si>
    <t>TOMADA DE EMBUTIR 2P+T 10A/250V C/ PLACA - FORNECIMENTO E INSTALACAO</t>
  </si>
  <si>
    <t>CAIXA DE PASSAGEM PVC 4X2" - FORNECIMENTO E INSTALACAO</t>
  </si>
  <si>
    <t>LAJE PRE-MOLDADA P/FORRO, SOBRECARGA 100KG/M2, VAOS ATE 3,50M/E=8CM, C/LAJOTAS E CAP.C/CONC FCK=20MPA, 3CM, INTER-EIXO 38CM, C/ESCORAMENTO (REAPR.3X) E FERRAGEM NEGATIVA</t>
  </si>
  <si>
    <t>JANELA DE CORRER EM ALUMINIO, FOLHAS PARA VIDRO, COM BANDEIRA, INCLUSO GUARNICAO E VIDRO LISO INCOLOR</t>
  </si>
  <si>
    <t>PEITORIL EM MARMORE BRANCO, LARGURA DE 25CM, ASSENTADO COM ARGAMASSA TRACO 1:3 (CIMENTO E AREIA MEDIA), PREPARO MANUAL DA ARGAMASSA</t>
  </si>
  <si>
    <t>M</t>
  </si>
  <si>
    <t>UND</t>
  </si>
  <si>
    <t>ARMACAO VERTICAL COM HASTE E CONTRA-PINO, EM CHAPA DE ACO GALVANIZADO 3/16", COM 1 ESTRIBO, SEM ISOLADOR</t>
  </si>
  <si>
    <t>PARAFUSO FRANCES 1/2''X8'' COM 2 PORCAS</t>
  </si>
  <si>
    <t>ISOLADOR DE PORCELANA, TIPO ROLDANA, DIMENSOES DE *72* X *72* MM, PARA USO EM BAIXA TENSAO</t>
  </si>
  <si>
    <t>PARA-RAIOS TIPO FRANKLIN 350 MM, EM LATAO CROMADO, DUAS DESCIDAS, PARA PROTECAO DE EDIFICACOES CONTRA DESCARGAS ATMOSFERICAS</t>
  </si>
  <si>
    <t>ABRAÇADEIRA PARA POSTE DE CONCRETO DUPLO "T"</t>
  </si>
  <si>
    <t>ABRACADEIRA DE LATAO PARA FIXACAO DE CABO PARA-RAIO, DIMENSOES 32 X 24 X 24 MM</t>
  </si>
  <si>
    <t>HASTE DE ATERRAMENTO EM ACO COM 3,00 M DE COMPRIMENTO E DN = 5/8", REVESTIDA COM BAIXA CAMADA DE COBRE, COM CONECTOR TIPO GRAMPO</t>
  </si>
  <si>
    <t>SOLDA EXOTÉRMICA</t>
  </si>
  <si>
    <t>CAIXA DE INSPECAO EM PVC D=30CM, H=30CM C/ TAMPA EM FERRO FUNDIDO ARTICULADA</t>
  </si>
  <si>
    <t>CORDOALHA DE COBRE NU 16 MM², NÃO ENTERRADA, COM ISOLADOR - FORNECIMENTO E INSTALAÇÃO. AF_08/2023</t>
  </si>
  <si>
    <t>SERVIÇOS DE INSTALAÇÃO DO SISTEMA ELÉTRICO</t>
  </si>
  <si>
    <t>DIA</t>
  </si>
  <si>
    <t>SERVIÇOS DE INSTALAÇÃO DO SPDA</t>
  </si>
  <si>
    <t>ESTAÇÃO METEOROLÓGICA COM SENSORES PARA MEDIÇÃO DE TEMPERATURA, UMIDADE DO AR, PRESSÃO BAROMÉTRICA, DIREÇÃO E VELOCIDADE DO VENTO ULTRASSÔNICO, PLUVIOMETRIA E PONTO DE ORVALHO. E PIROMETRO DE SEGUNDA CLASSE COM 5 METROS DE CABO. COM SAÍDA RS485 E PROTOCOLO MODBUS.</t>
  </si>
  <si>
    <t>INSTALAÇÃO DE ESTAÇÃO METEOROLÓGICA</t>
  </si>
  <si>
    <t>SONDA MULTIPARAMÉTRICA (PH, ORP, TEMPERATURA, SALINIDADE, PRESSÃO TDS, NÍVEL, OXIGÊNIO DISSOLVIDO) COM SAÍDA RS485 E PROTOCOLO MODBUS</t>
  </si>
  <si>
    <t>INSTALAÇÃO DE MEDIDOR DE QUALIDADE DE ÁGUA</t>
  </si>
  <si>
    <t>M3</t>
  </si>
  <si>
    <t>UN</t>
  </si>
  <si>
    <t>MÊS</t>
  </si>
  <si>
    <t>GALPAO ABERTO PARA OFICINA E DEPOSITO DE CANTEIRO DE OBRAS, EM MADEIRA DE LEI</t>
  </si>
  <si>
    <t xml:space="preserve">M3 </t>
  </si>
  <si>
    <t>APICOAMENTO MANUAL DE SUPERFÍCIE DE CONCRETO</t>
  </si>
  <si>
    <t>FORMA PLANA PARA ESTRUTURAS DE CONCRETO EM CHAPA DE MADEIRA COMPENSADA PLASTIFICADA, DE 1,10 X 2,20, ESPESSURA = 17MM, 07 UTILIZACOES. (FABRICACAO, MONTAGEM E DESMONTAGEM) - INCLUSIVE ESCORAMENTO</t>
  </si>
  <si>
    <t>RUFO EM CONCRETO ARMADO, LARGURA 40CM E ESPESSURA 7CM</t>
  </si>
  <si>
    <t>FORNECIMENTO DE PIEZOMETROS TIPO CASAGRANDE, COM PERFURAÇÃO E INSTALAÇÃO  - (PROF. DE 7,00 m)</t>
  </si>
  <si>
    <t>CJ</t>
  </si>
  <si>
    <t>BASE PARA RELE COM SUPORTE METALICO</t>
  </si>
  <si>
    <t>CABO DE COBRE NU 10 MM2 MEIO-DURO</t>
  </si>
  <si>
    <t>CABO DE REDE, PAR TRANCADO U/UTP, 4 PARES, CATEGORIA 5E (CAT 5E), ISOLAMENTO PVC (CM)</t>
  </si>
  <si>
    <t>BASE PARA MASTRO DE PARA-RAIOS DE 1 1/2" DE 1 1/2"</t>
  </si>
  <si>
    <t>I8438</t>
  </si>
  <si>
    <t>CABO CORDPLAST (CABO PP) 3 x 2,50 mm²</t>
  </si>
  <si>
    <t>I6819</t>
  </si>
  <si>
    <t>CABO DE FIBRA ÓTICA, 04 PARES</t>
  </si>
  <si>
    <t>PROJETOR, EM LED (TEMPERATURA DE COR 4000K), CORPO EM ALUMÍNIO, LENTE EM ACRÍLICO E VEDAÇÃO EM SILICONE, GRAU DE PROTEÇÃO IP65, POTÊNCIA MÍNIMA 60W E MÁXIMA 70W, FLUXO LUMINOSO MÍNIMO 5.000LM, FATOR DE POTÊNCIA MÍNIMO 0,92</t>
  </si>
  <si>
    <t>I9905</t>
  </si>
  <si>
    <t>NOBREAK 800VA 220/220V</t>
  </si>
  <si>
    <t>POSTE DE CONCRETO CIRCULAR, RESISTÊNCIA NOMINAL 200KG, H=11,00M, PESO APROXIMADO 910KG</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</si>
  <si>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</si>
  <si>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</si>
  <si>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</si>
  <si>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</si>
  <si>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CONCRETO FCK = 20MPA, TRAÇO 1:2,7:3 (EM MASSA SECA DE CIMENTO/ AREIA MÉDIA/ BRITA 1) - PREPARO MECÂNICO COM BETONEIRA 600 L. AF_05/2021</t>
  </si>
  <si>
    <t>LANÇAMENTO COM USO DE BOMBA, ADENSAMENTO E ACABAMENTO DE CONCRETO EM ESTRUTURAS. AF_02/2022</t>
  </si>
  <si>
    <t>ELETRODUTO FLEXÍVEL CORRUGADO, PEAD, DN 63 (2"), PARA REDE ENTERRADA DE DISTRIBUIÇÃO DE ENERGIA ELÉTRICA - FORNECIMENTO E INSTALAÇÃO. AF_12/2021</t>
  </si>
  <si>
    <t>CABO DE COBRE FLEXÍVEL ISOLADO, 2,5 MM², ANTI-CHAMA 450/750 V, PARA CIRCUITOS TERMINAIS - FORNECIMENTO E INSTALAÇÃO. AF_03/2023</t>
  </si>
  <si>
    <t>CABO DE COBRE FLEXÍVEL ISOLADO, 2,5 MM², ANTI-CHAMA 0,6/1,0 KV, PARA CIRCUITOS TERMINAIS - FORNECIMENTO E INSTALAÇÃO. AF_03/2023</t>
  </si>
  <si>
    <t>CABO DE COBRE FLEXÍVEL ISOLADO, 4 MM², ANTI-CHAMA 450/750 V, PARA CIRCUITOS TERMINAIS - FORNECIMENTO E INSTALAÇÃO. AF_03/2023</t>
  </si>
  <si>
    <t>CABO DE COBRE FLEXÍVEL ISOLADO, 16 MM², ANTI-CHAMA 0,6/1,0 KV, PARA CIRCUITOS TERMINAIS - FORNECIMENTO E INSTALAÇÃO. AF_03/2023</t>
  </si>
  <si>
    <t>INTERRUPTOR SIMPLES (1 MÓDULO) COM 1 TOMADA DE EMBUTIR 2P+T 10 A, INCLUINDO SUPORTE E PLACA - FORNECIMENTO E INSTALAÇÃO. AF_03/2023</t>
  </si>
  <si>
    <t>ENTRADA DE ENERGIA ELÉTRICA, AÉREA, TRIFÁSICA, COM CAIXA DE SOBREPOR, CABO DE 25 MM2 E DISJUNTOR DIN 50A (NÃO INCLUSO O POSTE DE CONCRETO). AF_07/2020_PS</t>
  </si>
  <si>
    <t>CABO DE COBRE FLEXÍVEL ISOLADO, 25 MM², 0,6/1,0 KV, PARA REDE AÉREA DE DISTRIBUIÇÃO DE ENERGIA ELÉTRICA DE BAIXA TENSÃO - FORNECIMENTO E INSTALAÇÃO. AF_07/2020</t>
  </si>
  <si>
    <t>TUBO PVC, SERIE NORMAL, ESGOTO PREDIAL, DN 40 MM, FORNECIDO E INSTALADO EM RAMAL DE DESCARGA OU RAMAL DE ESGOTO SANITÁRIO. AF_08/2022</t>
  </si>
  <si>
    <t>TUBO PVC, SERIE NORMAL, ESGOTO PREDIAL, DN 50 MM, FORNECIDO E INSTALADO EM RAMAL DE DESCARGA OU RAMAL DE ESGOTO SANITÁRIO. AF_08/2022</t>
  </si>
  <si>
    <t>TUBO PVC, SERIE NORMAL, ESGOTO PREDIAL, DN 100 MM, FORNECIDO E INSTALADO EM RAMAL DE DESCARGA OU RAMAL DE ESGOTO SANITÁRIO. AF_08/2022</t>
  </si>
  <si>
    <t>JOELHO 45 GRAUS, PVC, SERIE NORMAL, ESGOTO PREDIAL, DN 40 MM, JUNTA SOLDÁVEL, FORNECIDO E INSTALADO EM RAMAL DE DESCARGA OU RAMAL DE ESGOTO SANITÁRIO. AF_08/2022</t>
  </si>
  <si>
    <t>JOELHO 90 GRAUS, PVC, SERIE NORMAL, ESGOTO PREDIAL, DN 50 MM, JUNTA ELÁSTICA, FORNECIDO E INSTALADO EM RAMAL DE DESCARGA OU RAMAL DE ESGOTO SANITÁRIO. AF_08/2022</t>
  </si>
  <si>
    <t>JOELHO 90 GRAUS, PVC, SERIE NORMAL, ESGOTO PREDIAL, DN 100 MM, JUNTA ELÁSTICA, FORNECIDO E INSTALADO EM RAMAL DE DESCARGA OU RAMAL DE ESGOTO SANITÁRIO. AF_08/2022</t>
  </si>
  <si>
    <t>CAIXA ENTERRADA HIDRÁULICA RETANGULAR EM ALVENARIA COM TIJOLOS CERÂMICOS MACIÇOS, DIMENSÕES INTERNAS: 0,6X0,6X0,6 M PARA REDE DE ESGOTO. AF_12/2020</t>
  </si>
  <si>
    <t>CAIXA D´ÁGUA EM POLIETILENO, 500 LITROS (INCLUSOS TUBOS, CONEXÕES E TORNEIRA DE BÓIA) - FORNECIMENTO E INSTALAÇÃO. AF_06/2021</t>
  </si>
  <si>
    <t>CAIXA SIFONADA, PVC, DN 100 X 100 X 50 MM, FORNECIDA E INSTALADA EM RAMAIS DE ENCAMINHAMENTO DE ÁGUA PLUVIAL. AF_06/2022</t>
  </si>
  <si>
    <t>VASO SANITÁRIO SIFONADO COM CAIXA ACOPLADA LOUÇA BRANCA - FORNECIMENTO E INSTALAÇÃO. AF_01/2020</t>
  </si>
  <si>
    <t>LAVATÓRIO LOUÇA BRANCA COM COLUNA, *44 X 35,5* CM, PADRÃO POPULAR - FORNECIMENTO E INSTALAÇÃO. AF_01/2020</t>
  </si>
  <si>
    <t>EXECUÇÃO DE PAVIMENTO EM PISO INTERTRAVADO, COM BLOCO RETANGULAR COR NATURAL DE 20 X 10 CM, ESPESSURA 8 CM. AF_10/2022</t>
  </si>
  <si>
    <t>PINTURA LÁTEX ACRÍLICA PREMIUM, APLICAÇÃO MANUAL EM TETO, DUAS DEMÃOS. AF_04/2023</t>
  </si>
  <si>
    <t>PINTURA LÁTEX ACRÍLICA PREMIUM, APLICAÇÃO MANUAL EM PAREDES, DUAS DEMÃOS. AF_04/2023</t>
  </si>
  <si>
    <t>CARGA, MANOBRA E DESCARGA DE SOLOS E MATERIAIS GRANULARES EM CAMINHÃO BASCULANTE 14 M³ - CARGA COM ESCAVADEIRA HIDRÁULICA (CAÇAMBA DE 1,20 M³ / 155 HP) E DESCARGA LIVRE (UNIDADE: M3). AF_07/2020</t>
  </si>
  <si>
    <t>C3925</t>
  </si>
  <si>
    <t>QUADRO DE FORÇA P/ 10kW</t>
  </si>
  <si>
    <t>C4810</t>
  </si>
  <si>
    <t>C4960</t>
  </si>
  <si>
    <t>C4979</t>
  </si>
  <si>
    <t>POSTE DE CONCRETO CIRCULAR, RESISTÊNCIA NOMINAL 400KG, H=12,00M, PESO APROXIMADO 1.130KG</t>
  </si>
  <si>
    <t>C4970</t>
  </si>
  <si>
    <t>POSTE DE CONCRETO DUPLO T, RESISTÊNCIA NOMINAL 300KG, H= 9,00M, PESO APROXIMADO 845KG</t>
  </si>
  <si>
    <t>CONCRETO CICLÓPICO FCK = 20 MPA - CONFECÇÃO EM BETONEIRA E LANÇAMENTO MANUAL - AREIA EXTRAÍDA, BRITA E PEDRA DE MÃO PRODUZIDAS</t>
  </si>
  <si>
    <t>FÔRMAS DE COMPENSADO PLASTIFICADO 14 MM - USO GERAL - UTILIZAÇÃO DE 3 VEZES - CONFECÇÃO, INSTALAÇÃO E RETIRADA</t>
  </si>
  <si>
    <t>CAIAÇÃO MANUAL COM FIXADOR DE CAL</t>
  </si>
  <si>
    <t>FABRICAÇÃO DE BALIZADOR DE CONCRETO - SEÇÃO CIRCULAR DE 10 CM - AREIA E BRITA COMERCIAIS</t>
  </si>
  <si>
    <t>PLACA DE REGULAMENTAÇÃO EM AÇO D = 0,80 M - PELÍCULA RETRORREFLETIVA TIPO I + SI - FORNECIMENTO E IMPLANTAÇÃO</t>
  </si>
  <si>
    <t>PLACA EM AÇO - 2,00 X 1,00 M - PELÍCULA RETRORREFLETIVA TIPO I + I - FORNECIMENTO E IMPLANTAÇÃO</t>
  </si>
  <si>
    <t>ESCAVAÇÃO DE VALA EM MATERIAL DE 3ª CATEGORIA - RESISTÊNCIA À COMPRESSÃO ACIMA DE 110 MPA - COM ESCAVADEIRA E ROMPEDOR HIDRÁULICO 1.700 KG</t>
  </si>
  <si>
    <t>TKM</t>
  </si>
  <si>
    <t>GUARDA-CORPO DE AÇO GALVANIZADO DE 1,10M DE ALTURA, MONTANTES TUBULARES DE 1.1/2 ESPAÇADOS DE 1,20M, TRAVESSA SUPERIOR DE 2, GRADIL FORMADO POR BARRAS CHATAS EM FERRO DE 32X4,8MM, FIXADO COM CHUMBADOR MECÂNICO. AF_04/2019_PS</t>
  </si>
  <si>
    <t>ASSENTAMENTO DE GUIA (MEIO-FIO) EM TRECHO RETO, CONFECCIONADA EM CONCRETO PRÉ-FABRICADO, DIMENSÕES 100X15X13X30 CM (COMPRIMENTO X BASE INFERIOR X BASE SUPERIOR X ALTURA). AF_01/2024</t>
  </si>
  <si>
    <t>LOCAÇÃO CONVENCIONAL DE OBRA, UTILIZANDO GABARITO DE TÁBUAS CORRIDAS PONTALETADAS A CADA 2,00M - 2 UTILIZAÇÕES. AF_03/2024</t>
  </si>
  <si>
    <t>CHUVEIRO ELÉTRICO COMUM CORPO PLÁSTICO, TIPO DUCHA - FORNECIMENTO E INSTALAÇÃO. AF_01/2020</t>
  </si>
  <si>
    <t>BRAÇO PARA ILUMINAÇÃO PÚBLICA, EM TUBO DE AÇO GALVANIZADO, COMPRIMENTO DE 1,50 M, PARA FIXAÇÃO EM POSTE DE CONCRETO - FORNECIMENTO E INSTALAÇÃO. AF_02/2025_PS</t>
  </si>
  <si>
    <t>LUMINÁRIA DE LED PARA ILUMINAÇÃO PÚBLICA, DE 138 W ATÉ 180 W - FORNECIMENTO E INSTALAÇÃO. AF_02/2025_PS</t>
  </si>
  <si>
    <t>RELÉ FOTOELÉTRICO PARA COMANDO DE ILUMINAÇÃO EXTERNA 1000 W - FORNECIMENTO E INSTALAÇÃO. AF_02/2025</t>
  </si>
  <si>
    <t>EMBOÇO, EM ARGAMASSA TRAÇO 1:2:8, PREPARO MECÂNICO, APLICADO MANUALMENTE EM PAREDES INTERNAS DE AMBIENTES COM ÁREA MENOR QUE 5M², E =17,5MM, COM TALISCAS. AF_03/2024</t>
  </si>
  <si>
    <t>INSTALAÇÃO DE BALIZADOR PRÉ-FABRICADO DE CONCRETO, DIMENSÕES 30 CM X 60 CM, SOBRE SOLO. AF_11/2021</t>
  </si>
  <si>
    <t>REVESTIMENTO CERÂMICO PARA PAREDES INTERNAS COM PLACAS TIPO ESMALTADA DE DIMENSÕES 20X20 CM APLICADAS NA ALTURA INTEIRA DAS PAREDES. AF_02/2023_PE</t>
  </si>
  <si>
    <t>REVESTIMENTO CERÂMICO PARA PISO COM PLACAS TIPO ESMALTADA DE DIMENSÕES 35X35 CM APLICADA EM AMBIENTES DE ÁREA ENTRE 5 M2 E 10 M2. AF_02/2023_PE</t>
  </si>
  <si>
    <t>QUADRO DE SENSORES COM CLP S7-1200 1214C DC/DC/DC, MODULO COMUNICAÇÃO RS-485 CM1241, FONTE 24VCC 60W, NOBREAK 24VCC 6A, RÁDIO UBIQUITI AIRMAX NANOSTATION2 MIMO, BATERIA SELADA, LÂMPADA, PROTETOR DE SURTO, DISJUNTORES, CONECTORES, CABOS, RELES, BORNES, TOMADA DE SOBREPOR, SENSOR DE INTRUSÃO TIPO MICRO SWITCH, CANALETAS, TRILHO, CAIXA DE MONTAGEM METÁLICA COM CHAPA DE MONTAGEM DE 1,5MM, PINTURA EM EPÓXI NA COR CINZA, ACESSÓRIO E MONTAGEM.</t>
  </si>
  <si>
    <t>SENSOR DE NÍVEL TIPO ULTRASSÔNICO</t>
  </si>
  <si>
    <t>SENSOR DE VAZÃO ULTRASSÔNICO CONDUTO FORÇADO</t>
  </si>
  <si>
    <t>AUT-010</t>
  </si>
  <si>
    <t>SWITCH 10 PORTAS FAST ETHERNET COM 8 PORTAS POE (POWER OVER ETHERNET)</t>
  </si>
  <si>
    <t>AUT-013</t>
  </si>
  <si>
    <t>CONVERSOR DE MÍDIA SINGLE FIBER SM 20 KM WDM GIGABIT (PAR)</t>
  </si>
  <si>
    <t>AUT-014</t>
  </si>
  <si>
    <t>MEDIDOR DE NÍVEL DE ÁGUA DIGITAL, SENSOR DE NÍVEL LÍQUIDO SUBMERSÍVEL, LCD NÍVEL DO POÇO PIEZÔMETROS, 1M 5M FAIXA, 4-20M, FORNECIMENTO E INSTALAÇÃO</t>
  </si>
  <si>
    <t>AUT-015</t>
  </si>
  <si>
    <t xml:space="preserve">CABO MANGA 8X26 AWG BLINDADO P/SINAL DE INSTRUMENTAÇÃ CLP, SENSOR DE NÍVEL DO PIEZÔMETRO, FORNECIMENTO E INSTALAÇÃO </t>
  </si>
  <si>
    <t>CPU – 07.00.26</t>
  </si>
  <si>
    <t>CABO DE COBRE FLEXÍVEL PP 3 X 1,5MM P/ INSTALAÇÃO DO SENSOR NO POÇO PIEZÔMETROS FORNECIMENTO E INSTALAÇÃO</t>
  </si>
  <si>
    <t>AUT-016</t>
  </si>
  <si>
    <t xml:space="preserve">TRANSDUTOR LINEAR DE POSIÇÃO P/ VÁLVULAS DISPERSORA ATÉ 750MM </t>
  </si>
  <si>
    <t>TREIN-AUTO</t>
  </si>
  <si>
    <t>SERVIÇOS DE TREINAMENTO E OPERAÇÃO ASSISTIDA (AUTOMAÇÃO)</t>
  </si>
  <si>
    <t>CPU – 08.01.02</t>
  </si>
  <si>
    <t>CPU – 08.02.02</t>
  </si>
  <si>
    <t>CPU – 08.02.04</t>
  </si>
  <si>
    <t>CPU – 08.02.05</t>
  </si>
  <si>
    <t>CPU – 08.02.07</t>
  </si>
  <si>
    <t>CPU – 08.02.08</t>
  </si>
  <si>
    <t>CPU – 08.02.09</t>
  </si>
  <si>
    <t>CPU – 08.03.10</t>
  </si>
  <si>
    <t>MISCELANIA DE DISJUNTORES E CONECTORES PARA QUADROS (UN)</t>
  </si>
  <si>
    <t>MISCELÂNEA DE SUPORTAÇÕES, CONECTORES, ABRAÇADEIRAS PARA MONTAGENS EM POSTES DE CABOS MULTIPLEXADOS</t>
  </si>
  <si>
    <t>FORNECIMENTO E INSTALAÇÃO ELETRODUTO EM FERRO GALVANIZADO PESADO SEM COSTURA 2".</t>
  </si>
  <si>
    <t>CABOS DE ALUMÍNIO MULTIPLEXADOS, COM 3 CONDUTORES FASE EM ALUMÍNIO ISOLADOS 0,6/ 1 KV E CONDUTORES MENSAGEIRO (NEUTRO) NU EM LIGA DE ALUMÍNIO - 25 MM²</t>
  </si>
  <si>
    <t>CABOS DE ALUMÍNIO MULTIPLEXADOS, COM 3 CONDUTORES FASE EM ALUMÍNIO ISOLADOS 0,6/ 1 KV E CONDUTORES MENSAGEIRO (NEUTRO) NU EM LIGA DE ALUMÍNIO - 35 MM²</t>
  </si>
  <si>
    <t>MISCELÂNEA DE CONDULETE , SUPORTAÇÕES, PARA ELETRODUTOS</t>
  </si>
  <si>
    <t>MISCELÂNEA DE DISJUNTORES PARA REDE DISTRIBUIÇÃO, SITEMA DE ILUMINAÇÃO, QGBT, QUADRO DA TORRE, QUADRO SAÍDA DE ÁGUA.</t>
  </si>
  <si>
    <t>MISCELÂNEA DE SUPORTAÇÕES E FIXAÇÕES PARA SISTEMA DE ILUMINAÇÃO EM POSTE DE CONCRETO</t>
  </si>
  <si>
    <t>06.01.01</t>
  </si>
  <si>
    <t>06.01.02</t>
  </si>
  <si>
    <t>06.02.01</t>
  </si>
  <si>
    <t>06.02.02</t>
  </si>
  <si>
    <t>06.02.03</t>
  </si>
  <si>
    <t>06.02.04</t>
  </si>
  <si>
    <t>06.02.05</t>
  </si>
  <si>
    <t>06.02.06</t>
  </si>
  <si>
    <t>06.02.07</t>
  </si>
  <si>
    <t>06.02.08</t>
  </si>
  <si>
    <t>06.02.09</t>
  </si>
  <si>
    <t>PONTO DE CONSUMO TERMINAL DE ÁGUA FRIA (SUBRAMAL) COM TUBULAÇÃO DE PVC, DN 25 MM, INSTALADO EM RAMAL DE ÁGUA, INCLUSOS RASGO E CHUMBAMENTO EM ALVENARIA.</t>
  </si>
  <si>
    <t>KIT DE REGISTRO DE GAVETA BRUTO DE LATÃO ½", INCLUSIVE CONEXÕES, ROSCÁVEL, INSTALADO EM RAMAL DE ÁGUA FRIA - FORNECIMENTO E INSTALAÇÃO</t>
  </si>
  <si>
    <t>KIT DE REGISTRO DE PRESSÃO BRUTO DE LATÃO ½", INCLUSIVE CONEXÕES, ROSCÁVEL, INSTALADO EM RAMAL DE ÁGUA FRIA - FORNECIMENTO E INSTALAÇÃO</t>
  </si>
  <si>
    <t>LUMINÁRIA TIPO CALHA, DE SOBREPOR, COM 1 LÂMPADA FLUORESCENTE DE 36 W, COM REATOR DE PARTIDA RÁPIDA - FORNECIMENTO E INSTALAÇÃO.</t>
  </si>
  <si>
    <t>DESCIDA D'ÁGUA DE ATERROS TIPO RÁPIDO - DAR 60-30 - AREIA E BRITA COMERCIAIS</t>
  </si>
  <si>
    <t>DISSIPADOR DE ENERGIA - DES 60-180 - AREIA, BRITA E PEDRA DE MÃO COMERCIAIS</t>
  </si>
  <si>
    <t>ENTRADA PARA DESCIDA D'ÁGUA - EDA 01 A - AREIA E BRITA COMERCIAIS</t>
  </si>
  <si>
    <t>TRANSPORTE COM CAMINHÃO CARROCERIA COM CAPACIDADE DE 11,5 T E COM GUINDAUTO COM CAPACIDADE DE ELEVAÇÃO DE 11,9 T - RODOVIA EM REVESTIMENTO PRIMÁRIO</t>
  </si>
  <si>
    <t>TRANSPORTE COM CAMINHÃO CARROCERIA COM CAPACIDADE DE 11,5 T E COM GUINDAUTO COM CAPACIDADE DE ELEVAÇÃO DE 11,9 T - RODOVIA PAVIMENTADA</t>
  </si>
  <si>
    <t>02.04.06</t>
  </si>
  <si>
    <t>02.04.07</t>
  </si>
  <si>
    <t>02.04.08</t>
  </si>
  <si>
    <t>ENROCAMENTO DE PEDRA ESPALHADA E COMPACTADA MECANICAMENTE (DIÂMETRO MÍNIMO DE 30 CM) - PEDRA DE MÃO PRODUZIDA – FORNECIMENTO E ASSENTAMENTO</t>
  </si>
  <si>
    <t>03.002.01</t>
  </si>
  <si>
    <t>obS</t>
  </si>
  <si>
    <t>serv sinapi</t>
  </si>
  <si>
    <t>serv sicro</t>
  </si>
  <si>
    <t>02.04.09</t>
  </si>
  <si>
    <t>02.04.10</t>
  </si>
  <si>
    <t>PLACA DE LICENCIAMENTO AMBIENTAL</t>
  </si>
  <si>
    <t>01.07.01</t>
  </si>
  <si>
    <t>PLANO DE GERENCIAMENTO DE RESÍDUOS SÓLIDOS - PGRS</t>
  </si>
  <si>
    <t>01.07.02</t>
  </si>
  <si>
    <t>(CONS-39)</t>
  </si>
  <si>
    <t>COMP - PAE / PSB</t>
  </si>
  <si>
    <t>PLANOS DE DE SEGURANÇA DA BARRAGEM ANGICOS ( PAE / PSB)</t>
  </si>
  <si>
    <t>01.01.02</t>
  </si>
  <si>
    <t>01.07.03</t>
  </si>
  <si>
    <t>05.00.01</t>
  </si>
  <si>
    <t>05.00.02</t>
  </si>
  <si>
    <t>05.00.03</t>
  </si>
  <si>
    <t>05.00.04</t>
  </si>
  <si>
    <t>05.00.05</t>
  </si>
  <si>
    <t>05.00.06</t>
  </si>
  <si>
    <t>05.00.07</t>
  </si>
  <si>
    <t>05.00.08</t>
  </si>
  <si>
    <t>05.00.09</t>
  </si>
  <si>
    <t>05.00.10</t>
  </si>
  <si>
    <t>05.00.11</t>
  </si>
  <si>
    <t>05.00.12</t>
  </si>
  <si>
    <t>05.00.13</t>
  </si>
  <si>
    <t>05.00.14</t>
  </si>
  <si>
    <t>05.00.15</t>
  </si>
  <si>
    <t>05.00.16</t>
  </si>
  <si>
    <t>05.00.17</t>
  </si>
  <si>
    <t>05.00.18</t>
  </si>
  <si>
    <t>05.00.19</t>
  </si>
  <si>
    <t>05.00.20</t>
  </si>
  <si>
    <t>05.00.21</t>
  </si>
  <si>
    <t>05.00.22</t>
  </si>
  <si>
    <t>05.00.23</t>
  </si>
  <si>
    <t>06.01.03</t>
  </si>
  <si>
    <t>06.01.04</t>
  </si>
  <si>
    <t>06.01.05</t>
  </si>
  <si>
    <t>06.01.06</t>
  </si>
  <si>
    <t>06.01.07</t>
  </si>
  <si>
    <t>06.01.08</t>
  </si>
  <si>
    <t>06.01.09</t>
  </si>
  <si>
    <t>06.01.10</t>
  </si>
  <si>
    <t>06.01.11</t>
  </si>
  <si>
    <t>06.01.12</t>
  </si>
  <si>
    <t>06.01.13</t>
  </si>
  <si>
    <t>06.01.14</t>
  </si>
  <si>
    <t>06.01.15</t>
  </si>
  <si>
    <t>06.01.16</t>
  </si>
  <si>
    <t>06.01.17</t>
  </si>
  <si>
    <t>06.01.18</t>
  </si>
  <si>
    <t>06.01.19</t>
  </si>
  <si>
    <t>06.01.20</t>
  </si>
  <si>
    <t>06.01.21</t>
  </si>
  <si>
    <t>06.01.22</t>
  </si>
  <si>
    <t>06.01.23</t>
  </si>
  <si>
    <t>06.01.24</t>
  </si>
  <si>
    <t>06.01.25</t>
  </si>
  <si>
    <t>06.01.26</t>
  </si>
  <si>
    <t>06.01.27</t>
  </si>
  <si>
    <t>06.01.28</t>
  </si>
  <si>
    <t>06.01.29</t>
  </si>
  <si>
    <t>06.01.30</t>
  </si>
  <si>
    <t>06.01.31</t>
  </si>
  <si>
    <t>06.01.32</t>
  </si>
  <si>
    <t>06.01.33</t>
  </si>
  <si>
    <t>06.01.34</t>
  </si>
  <si>
    <t>06.01.35</t>
  </si>
  <si>
    <t>06.01.36</t>
  </si>
  <si>
    <t>06.01.37</t>
  </si>
  <si>
    <t>06.01.38</t>
  </si>
  <si>
    <t>06.01.39</t>
  </si>
  <si>
    <t>06.01.40</t>
  </si>
  <si>
    <t>06.01.41</t>
  </si>
  <si>
    <t>06.01.42</t>
  </si>
  <si>
    <t>06.01.43</t>
  </si>
  <si>
    <t>06.01.44</t>
  </si>
  <si>
    <t>06.01.45</t>
  </si>
  <si>
    <t>06.01.46</t>
  </si>
  <si>
    <t>06.01.47</t>
  </si>
  <si>
    <t>06.01.48</t>
  </si>
  <si>
    <t>06.01.49</t>
  </si>
  <si>
    <t>06.02.10</t>
  </si>
  <si>
    <t>06.02.11</t>
  </si>
  <si>
    <t>06.02.12</t>
  </si>
  <si>
    <t>06.02.13</t>
  </si>
  <si>
    <t>06.02.14</t>
  </si>
  <si>
    <t>06.02.15</t>
  </si>
  <si>
    <t>06.02.16</t>
  </si>
  <si>
    <t>06.02.17</t>
  </si>
  <si>
    <t>06.02.18</t>
  </si>
  <si>
    <t>06.02.19</t>
  </si>
  <si>
    <t>06.02.20</t>
  </si>
  <si>
    <t>06.02.21</t>
  </si>
  <si>
    <t>06.02.22</t>
  </si>
  <si>
    <t>06.02.23</t>
  </si>
  <si>
    <t>06.02.24</t>
  </si>
  <si>
    <t>06.02.25</t>
  </si>
  <si>
    <t>06.02.26</t>
  </si>
  <si>
    <t>06.02.27</t>
  </si>
  <si>
    <t>06.02.28</t>
  </si>
  <si>
    <t>06.02.29</t>
  </si>
  <si>
    <t>06.02.30</t>
  </si>
  <si>
    <t>06.02.31</t>
  </si>
  <si>
    <t>06.02.32</t>
  </si>
  <si>
    <t>06.02.33</t>
  </si>
  <si>
    <t>06.02.34</t>
  </si>
  <si>
    <t>06.02.35</t>
  </si>
  <si>
    <t>06.02.36</t>
  </si>
  <si>
    <t>06.02.37</t>
  </si>
  <si>
    <t>06.02.38</t>
  </si>
  <si>
    <t>06.02.39</t>
  </si>
  <si>
    <t>06.02.40</t>
  </si>
  <si>
    <t>06.02.41</t>
  </si>
  <si>
    <t>06.02.42</t>
  </si>
  <si>
    <t>06.02.43</t>
  </si>
  <si>
    <t>06.02.44</t>
  </si>
  <si>
    <t>06.02.45</t>
  </si>
  <si>
    <t>06.02.46</t>
  </si>
  <si>
    <t>06.02.47</t>
  </si>
  <si>
    <t>06.02.48</t>
  </si>
  <si>
    <t>06.02.49</t>
  </si>
  <si>
    <t>07.00.01</t>
  </si>
  <si>
    <t>07.00.02</t>
  </si>
  <si>
    <t>07.00.03</t>
  </si>
  <si>
    <t>07.00.04</t>
  </si>
  <si>
    <t>07.00.05</t>
  </si>
  <si>
    <t>07.00.06</t>
  </si>
  <si>
    <t>07.00.07</t>
  </si>
  <si>
    <t>07.00.08</t>
  </si>
  <si>
    <t>07.00.09</t>
  </si>
  <si>
    <t>07.00.10</t>
  </si>
  <si>
    <t>07.00.11</t>
  </si>
  <si>
    <t>07.00.12</t>
  </si>
  <si>
    <t>07.00.13</t>
  </si>
  <si>
    <t>07.00.14</t>
  </si>
  <si>
    <t>07.02.03</t>
  </si>
  <si>
    <t>07.02.04</t>
  </si>
  <si>
    <t>07.02.05</t>
  </si>
  <si>
    <t>07.02.06</t>
  </si>
  <si>
    <t>07.02.07</t>
  </si>
  <si>
    <t>07.02.08</t>
  </si>
  <si>
    <t>07.02.09</t>
  </si>
  <si>
    <t>07.03.01</t>
  </si>
  <si>
    <t>07.03.02</t>
  </si>
  <si>
    <t>07.03.03</t>
  </si>
  <si>
    <t>07.03.04</t>
  </si>
  <si>
    <t>07.03.05</t>
  </si>
  <si>
    <t>07.03.06</t>
  </si>
  <si>
    <t>07.03.07</t>
  </si>
  <si>
    <t>07.03.08</t>
  </si>
  <si>
    <t>07.03.09</t>
  </si>
  <si>
    <t>07.03.10</t>
  </si>
  <si>
    <t>07.04.01</t>
  </si>
  <si>
    <t>07.04.02</t>
  </si>
  <si>
    <t>08.01.01</t>
  </si>
  <si>
    <t>08.01.02</t>
  </si>
  <si>
    <t>08.02.01</t>
  </si>
  <si>
    <t>08.02.02</t>
  </si>
  <si>
    <t>03.01.01</t>
  </si>
  <si>
    <t>01.01.03</t>
  </si>
  <si>
    <t>LIC-JAZIDA</t>
  </si>
  <si>
    <t>OBTENÇÃO DAS LICENÇAS DE EXPLORAÇÃO E AMBIENTAL DAS JAZIDAS DA OBRA</t>
  </si>
  <si>
    <t>COMP-PGRS</t>
  </si>
  <si>
    <t>03.03.01</t>
  </si>
  <si>
    <t>03.03.02</t>
  </si>
  <si>
    <t>03.03.03</t>
  </si>
  <si>
    <t>03.03.04</t>
  </si>
  <si>
    <t>03.03.05</t>
  </si>
  <si>
    <t>03.04.01</t>
  </si>
  <si>
    <t>03.04.02</t>
  </si>
  <si>
    <t>03.04.03</t>
  </si>
  <si>
    <t>03.04.04</t>
  </si>
  <si>
    <t>04.00.02</t>
  </si>
  <si>
    <t>04.00.03</t>
  </si>
  <si>
    <t>LASTRO DE AREIA EXTRAÍDA - ESPALHAMENTO MECÂNICO - (transição do Rip-Rap)</t>
  </si>
  <si>
    <t>obM</t>
  </si>
  <si>
    <t>Rótulos de Linha</t>
  </si>
  <si>
    <t>Total Geral</t>
  </si>
  <si>
    <t>Soma de QUANT.</t>
  </si>
  <si>
    <t>CARACTE</t>
  </si>
  <si>
    <t>UNIT C/ BDI</t>
  </si>
  <si>
    <t>TOTAL C/ BDI</t>
  </si>
  <si>
    <t>TRANSPORTE COM CAMINHÃO BASCULANTE DE 14 M3 - RODOVIA EM REVESTIMENTO PRIMÁRIO</t>
  </si>
  <si>
    <t>TRANSPORTE COM CAMINHÃO BASCULANTE DE 14 M3 - RODOVIA PAVIMENTADA</t>
  </si>
  <si>
    <t>% ACUM</t>
  </si>
  <si>
    <t>%</t>
  </si>
  <si>
    <t>somatório curva abc</t>
  </si>
  <si>
    <t>CURVA ABC</t>
  </si>
  <si>
    <t>orçamento original</t>
  </si>
  <si>
    <t>VR TOTAL</t>
  </si>
  <si>
    <t>MINISTÉRIO DA INTEGRAÇÃO E DO DESENVOLVIMENTO REGIONAL - MIDR    |    DEPARTAMENTO NACIONAL DE OBRAS CONTRA AS SECAS - DNOCS</t>
  </si>
  <si>
    <t>RECUPERAÇÃO E MODERNIZAÇÃO DA BARRAGEM ANGICOS/RN</t>
  </si>
  <si>
    <t>EXECUÇÃO DE PAVIMENTO EM PISO INTERTRAVADO, COM BLOCO RETANGULAR COR NATURAL DE 20 X 10 CM, ESPESSURA 8 CM</t>
  </si>
  <si>
    <t>ESCAVAÇÃO, CARGA E TRANSPORTE DE MATERIAL DE 1ª CATEGORIA - DMT DE 2.500 A 3.000 M - CAMINHO DE SERVIÇO EM LEITO NATURAL - COM ESCAVADEIRA E CAMINHÃO BASCULANTE DE 14 M3</t>
  </si>
  <si>
    <t>CARGA, MANOBRA E DESCARGA DE SOLOS E MATERIAIS GRANULARES EM CAMINHÃO BASCULANTE 14 M3 - CARGA COM ESCAVADEIRA HIDRÁULICA (CAÇAMBA DE 1,20 M3 / 155 HP) E DESCARGA LIVRE (UNIDADE: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</si>
</sst>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 #,##0.00\ ;* \(#,##0.00\);* \-#\ ;@\ "/>
    <numFmt numFmtId="165" formatCode="[$€]* #,##0.00\ ;[$€]* \(#,##0.00\);[$€]* \-#\ ;@\ "/>
    <numFmt numFmtId="166" formatCode="* #,##0&quot;    &quot;;\-* #,##0&quot;    &quot;;* &quot;-    &quot;;@\ "/>
    <numFmt numFmtId="167" formatCode="&quot; R$ &quot;* #,##0.00\ ;&quot; R$ &quot;* \(#,##0.00\);&quot; R$ &quot;* \-#\ ;@\ "/>
    <numFmt numFmtId="168" formatCode="&quot;FR-&quot;0000"/>
    <numFmt numFmtId="169" formatCode="&quot; R$&quot;* #,##0.00\ ;&quot; R$&quot;* \(#,##0.00\);&quot; R$&quot;* \-#\ ;@\ "/>
    <numFmt numFmtId="170" formatCode="dd/mm/yy;@"/>
    <numFmt numFmtId="171" formatCode="&quot; R$ &quot;* #,##0.00\ ;&quot;-R$ &quot;* #,##0.00\ ;&quot; R$ &quot;* \-#\ ;@\ "/>
    <numFmt numFmtId="172" formatCode="* #,##0&quot; F &quot;;\-* #,##0&quot; F &quot;;* &quot;- F &quot;;@\ "/>
    <numFmt numFmtId="173" formatCode="#,##0.00&quot; F&quot;;[Red]\-#,##0.00&quot; F&quot;"/>
    <numFmt numFmtId="174" formatCode="General\ "/>
    <numFmt numFmtId="175" formatCode="#,##0.00\ ;&quot; (&quot;#,##0.00\);\-#\ ;@\ "/>
    <numFmt numFmtId="176" formatCode="* #,##0.00\ ;\-* #,##0.00\ ;* \-#\ ;@\ "/>
    <numFmt numFmtId="177" formatCode="0.000%"/>
    <numFmt numFmtId="178" formatCode="#,##0.0000"/>
    <numFmt numFmtId="179" formatCode="#,##0.000"/>
    <numFmt numFmtId="180" formatCode="0.00000"/>
  </numFmts>
  <fonts count="58" x14ac:knownFonts="1">
    <font>
      <sz val="11"/>
      <color rgb="FF000000"/>
      <name val="Calibri"/>
      <family val="2"/>
      <charset val="1"/>
    </font>
    <font>
      <sz val="11"/>
      <color theme="1"/>
      <name val="Aptos Narrow"/>
      <family val="2"/>
      <scheme val="minor"/>
    </font>
    <font>
      <sz val="8"/>
      <name val="Arial"/>
      <family val="2"/>
      <charset val="1"/>
    </font>
    <font>
      <sz val="11"/>
      <color rgb="FFFFFFFF"/>
      <name val="Calibri"/>
      <family val="2"/>
      <charset val="1"/>
    </font>
    <font>
      <sz val="11"/>
      <color rgb="FF008000"/>
      <name val="Calibri"/>
      <family val="2"/>
      <charset val="1"/>
    </font>
    <font>
      <b/>
      <sz val="11"/>
      <color rgb="FFFF9900"/>
      <name val="Calibri"/>
      <family val="2"/>
      <charset val="1"/>
    </font>
    <font>
      <b/>
      <sz val="11"/>
      <color rgb="FFFFFFFF"/>
      <name val="Calibri"/>
      <family val="2"/>
      <charset val="1"/>
    </font>
    <font>
      <sz val="11"/>
      <color rgb="FFFF9900"/>
      <name val="Calibri"/>
      <family val="2"/>
      <charset val="1"/>
    </font>
    <font>
      <sz val="11"/>
      <color rgb="FF333399"/>
      <name val="Calibri"/>
      <family val="2"/>
      <charset val="1"/>
    </font>
    <font>
      <sz val="10"/>
      <name val="Arial"/>
      <family val="2"/>
    </font>
    <font>
      <sz val="10"/>
      <name val="Arial"/>
      <family val="2"/>
      <charset val="1"/>
    </font>
    <font>
      <u/>
      <sz val="10"/>
      <color rgb="FF0000FF"/>
      <name val="Arial"/>
      <family val="2"/>
      <charset val="1"/>
    </font>
    <font>
      <sz val="11"/>
      <color rgb="FF800080"/>
      <name val="Calibri"/>
      <family val="2"/>
      <charset val="1"/>
    </font>
    <font>
      <u/>
      <sz val="7.5"/>
      <color rgb="FF800080"/>
      <name val="Arial"/>
      <family val="2"/>
      <charset val="1"/>
    </font>
    <font>
      <u/>
      <sz val="7.5"/>
      <color rgb="FF0000FF"/>
      <name val="Arial"/>
      <family val="2"/>
      <charset val="1"/>
    </font>
    <font>
      <sz val="11"/>
      <color rgb="FF993300"/>
      <name val="Calibri"/>
      <family val="2"/>
      <charset val="1"/>
    </font>
    <font>
      <sz val="10"/>
      <name val="Courier New"/>
      <family val="3"/>
      <charset val="1"/>
    </font>
    <font>
      <b/>
      <sz val="11"/>
      <color rgb="FF333333"/>
      <name val="Calibri"/>
      <family val="2"/>
      <charset val="1"/>
    </font>
    <font>
      <sz val="11"/>
      <color rgb="FFFF0000"/>
      <name val="Calibri"/>
      <family val="2"/>
      <charset val="1"/>
    </font>
    <font>
      <i/>
      <sz val="11"/>
      <color rgb="FF808080"/>
      <name val="Calibri"/>
      <family val="2"/>
      <charset val="1"/>
    </font>
    <font>
      <b/>
      <sz val="11"/>
      <color rgb="FF000000"/>
      <name val="Calibri"/>
      <family val="2"/>
      <charset val="1"/>
    </font>
    <font>
      <b/>
      <sz val="15"/>
      <color rgb="FF003366"/>
      <name val="Calibri"/>
      <family val="2"/>
      <charset val="1"/>
    </font>
    <font>
      <b/>
      <sz val="15"/>
      <color rgb="FF333399"/>
      <name val="Calibri"/>
      <family val="2"/>
      <charset val="1"/>
    </font>
    <font>
      <b/>
      <sz val="18"/>
      <color rgb="FF003366"/>
      <name val="Cambria"/>
      <family val="2"/>
      <charset val="1"/>
    </font>
    <font>
      <b/>
      <sz val="13"/>
      <color rgb="FF003366"/>
      <name val="Calibri"/>
      <family val="2"/>
      <charset val="1"/>
    </font>
    <font>
      <b/>
      <sz val="11"/>
      <color rgb="FF003366"/>
      <name val="Calibri"/>
      <family val="2"/>
      <charset val="1"/>
    </font>
    <font>
      <b/>
      <sz val="9"/>
      <name val="Arial"/>
      <family val="2"/>
      <charset val="1"/>
    </font>
    <font>
      <sz val="9"/>
      <name val="Arial"/>
      <family val="2"/>
      <charset val="1"/>
    </font>
    <font>
      <b/>
      <sz val="10"/>
      <name val="Arial"/>
      <family val="2"/>
      <charset val="1"/>
    </font>
    <font>
      <sz val="8"/>
      <color rgb="FFFF0000"/>
      <name val="Arial"/>
      <family val="2"/>
      <charset val="1"/>
    </font>
    <font>
      <b/>
      <sz val="11"/>
      <color rgb="FF0000FF"/>
      <name val="Arial"/>
      <family val="2"/>
      <charset val="1"/>
    </font>
    <font>
      <sz val="11"/>
      <name val="Arial"/>
      <family val="2"/>
      <charset val="1"/>
    </font>
    <font>
      <i/>
      <sz val="11"/>
      <name val="Arial"/>
      <family val="2"/>
      <charset val="1"/>
    </font>
    <font>
      <sz val="8"/>
      <color rgb="FFC9211E"/>
      <name val="Arial"/>
      <family val="2"/>
      <charset val="1"/>
    </font>
    <font>
      <i/>
      <sz val="10"/>
      <name val="Arial"/>
      <family val="2"/>
      <charset val="1"/>
    </font>
    <font>
      <sz val="11"/>
      <color rgb="FF000000"/>
      <name val="Calibri"/>
      <family val="2"/>
      <charset val="1"/>
    </font>
    <font>
      <sz val="8"/>
      <name val="Calibri"/>
      <family val="2"/>
      <charset val="1"/>
    </font>
    <font>
      <b/>
      <sz val="10"/>
      <name val="Arial"/>
      <family val="2"/>
    </font>
    <font>
      <sz val="9"/>
      <name val="Arial"/>
      <family val="2"/>
    </font>
    <font>
      <sz val="11"/>
      <color rgb="FFFF0000"/>
      <name val="Aptos Narrow"/>
      <family val="2"/>
      <scheme val="minor"/>
    </font>
    <font>
      <b/>
      <sz val="11"/>
      <color theme="1"/>
      <name val="Aptos Narrow"/>
      <family val="2"/>
      <scheme val="minor"/>
    </font>
    <font>
      <b/>
      <sz val="10"/>
      <name val="Arial Narrow"/>
      <family val="2"/>
    </font>
    <font>
      <sz val="8"/>
      <color rgb="FF000000"/>
      <name val="Arial Narrow"/>
      <family val="2"/>
    </font>
    <font>
      <sz val="9"/>
      <color theme="1"/>
      <name val="Arial"/>
      <family val="2"/>
    </font>
    <font>
      <sz val="8"/>
      <color theme="1"/>
      <name val="Arial"/>
      <family val="2"/>
    </font>
    <font>
      <b/>
      <sz val="6"/>
      <color rgb="FFFF0000"/>
      <name val="Aptos Narrow"/>
      <family val="2"/>
      <scheme val="minor"/>
    </font>
    <font>
      <b/>
      <sz val="6"/>
      <name val="Aptos Narrow"/>
      <family val="2"/>
      <scheme val="minor"/>
    </font>
    <font>
      <b/>
      <sz val="9"/>
      <color theme="1"/>
      <name val="Arial"/>
      <family val="2"/>
    </font>
    <font>
      <b/>
      <sz val="10"/>
      <color theme="1"/>
      <name val="Arial"/>
      <family val="2"/>
    </font>
    <font>
      <sz val="7"/>
      <color theme="1"/>
      <name val="Arial"/>
      <family val="2"/>
    </font>
    <font>
      <sz val="8"/>
      <name val="Arial"/>
      <family val="2"/>
    </font>
    <font>
      <b/>
      <sz val="11"/>
      <color rgb="FF0000FF"/>
      <name val="Aptos Narrow"/>
      <family val="2"/>
      <scheme val="minor"/>
    </font>
    <font>
      <b/>
      <sz val="9"/>
      <name val="Arial"/>
      <family val="2"/>
    </font>
    <font>
      <sz val="9"/>
      <color rgb="FFFF0000"/>
      <name val="Arial"/>
      <family val="2"/>
    </font>
    <font>
      <b/>
      <i/>
      <sz val="10"/>
      <name val="Arial"/>
      <family val="2"/>
    </font>
    <font>
      <i/>
      <sz val="10"/>
      <name val="Arial"/>
      <family val="2"/>
    </font>
    <font>
      <sz val="9"/>
      <color rgb="FFFFFF00"/>
      <name val="Arial"/>
      <family val="2"/>
    </font>
    <font>
      <b/>
      <sz val="11"/>
      <color rgb="FFFFFF00"/>
      <name val="Aptos Narrow"/>
      <family val="2"/>
      <scheme val="minor"/>
    </font>
  </fonts>
  <fills count="30">
    <fill>
      <patternFill patternType="none"/>
    </fill>
    <fill>
      <patternFill patternType="gray125"/>
    </fill>
    <fill>
      <patternFill patternType="solid">
        <fgColor rgb="FFCCCCFF"/>
        <bgColor rgb="FFB9CDE5"/>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C0C0C0"/>
        <bgColor rgb="FFBFBFBF"/>
      </patternFill>
    </fill>
    <fill>
      <patternFill patternType="solid">
        <fgColor rgb="FFFFCC99"/>
        <bgColor rgb="FFFFC7CE"/>
      </patternFill>
    </fill>
    <fill>
      <patternFill patternType="solid">
        <fgColor rgb="FF99CCFF"/>
        <bgColor rgb="FFB9CDE5"/>
      </patternFill>
    </fill>
    <fill>
      <patternFill patternType="solid">
        <fgColor rgb="FFFF8080"/>
        <bgColor rgb="FFFF99CC"/>
      </patternFill>
    </fill>
    <fill>
      <patternFill patternType="solid">
        <fgColor rgb="FF00FF00"/>
        <bgColor rgb="FF00A933"/>
      </patternFill>
    </fill>
    <fill>
      <patternFill patternType="solid">
        <fgColor rgb="FFFFCC00"/>
        <bgColor rgb="FFFFFF00"/>
      </patternFill>
    </fill>
    <fill>
      <patternFill patternType="solid">
        <fgColor rgb="FF0066CC"/>
        <bgColor rgb="FF4472C4"/>
      </patternFill>
    </fill>
    <fill>
      <patternFill patternType="solid">
        <fgColor rgb="FF800080"/>
        <bgColor rgb="FF9C0006"/>
      </patternFill>
    </fill>
    <fill>
      <patternFill patternType="solid">
        <fgColor rgb="FF33CCCC"/>
        <bgColor rgb="FF4BACC6"/>
      </patternFill>
    </fill>
    <fill>
      <patternFill patternType="solid">
        <fgColor rgb="FFFF9900"/>
        <bgColor rgb="FFFF8000"/>
      </patternFill>
    </fill>
    <fill>
      <patternFill patternType="solid">
        <fgColor rgb="FF969696"/>
        <bgColor rgb="FFA6A6A6"/>
      </patternFill>
    </fill>
    <fill>
      <patternFill patternType="solid">
        <fgColor rgb="FFFFFF99"/>
        <bgColor rgb="FFFFFFCC"/>
      </patternFill>
    </fill>
    <fill>
      <patternFill patternType="solid">
        <fgColor rgb="FFFFFFCC"/>
        <bgColor rgb="FFFFFFFF"/>
      </patternFill>
    </fill>
    <fill>
      <patternFill patternType="solid">
        <fgColor rgb="FF000000"/>
        <bgColor rgb="FF002060"/>
      </patternFill>
    </fill>
    <fill>
      <patternFill patternType="solid">
        <fgColor rgb="FF333399"/>
        <bgColor rgb="FF3333CC"/>
      </patternFill>
    </fill>
    <fill>
      <patternFill patternType="solid">
        <fgColor rgb="FFFF0000"/>
        <bgColor rgb="FFC9211E"/>
      </patternFill>
    </fill>
    <fill>
      <patternFill patternType="solid">
        <fgColor rgb="FF339966"/>
        <bgColor rgb="FF00A933"/>
      </patternFill>
    </fill>
    <fill>
      <patternFill patternType="solid">
        <fgColor rgb="FFFF6600"/>
        <bgColor rgb="FFFF7120"/>
      </patternFill>
    </fill>
    <fill>
      <patternFill patternType="solid">
        <fgColor rgb="FFDCE6F2"/>
        <bgColor rgb="FFDEEBF7"/>
      </patternFill>
    </fill>
    <fill>
      <patternFill patternType="solid">
        <fgColor rgb="FFFFFFFF"/>
        <bgColor rgb="FFFFFFCC"/>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1" tint="0.499984740745262"/>
        <bgColor indexed="64"/>
      </patternFill>
    </fill>
  </fills>
  <borders count="47">
    <border>
      <left/>
      <right/>
      <top/>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bottom style="thick">
        <color rgb="FF333399"/>
      </bottom>
      <diagonal/>
    </border>
    <border>
      <left/>
      <right/>
      <top/>
      <bottom style="thick">
        <color rgb="FF4472C4"/>
      </bottom>
      <diagonal/>
    </border>
    <border>
      <left/>
      <right/>
      <top/>
      <bottom style="thick">
        <color rgb="FFC0C0C0"/>
      </bottom>
      <diagonal/>
    </border>
    <border>
      <left/>
      <right/>
      <top/>
      <bottom style="medium">
        <color rgb="FF0066CC"/>
      </bottom>
      <diagonal/>
    </border>
    <border>
      <left style="thin">
        <color rgb="FFA6A6A6"/>
      </left>
      <right style="thin">
        <color rgb="FFA6A6A6"/>
      </right>
      <top style="thin">
        <color rgb="FFA6A6A6"/>
      </top>
      <bottom style="thin">
        <color rgb="FFA6A6A6"/>
      </bottom>
      <diagonal/>
    </border>
    <border>
      <left/>
      <right/>
      <top/>
      <bottom style="thick">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diagonal/>
    </border>
    <border>
      <left style="thin">
        <color auto="1"/>
      </left>
      <right/>
      <top/>
      <bottom/>
      <diagonal/>
    </border>
    <border>
      <left style="medium">
        <color auto="1"/>
      </left>
      <right style="thin">
        <color auto="1"/>
      </right>
      <top style="thin">
        <color rgb="FFA6A6A6"/>
      </top>
      <bottom style="thin">
        <color rgb="FFA6A6A6"/>
      </bottom>
      <diagonal/>
    </border>
    <border>
      <left style="thin">
        <color auto="1"/>
      </left>
      <right style="thin">
        <color auto="1"/>
      </right>
      <top style="thin">
        <color rgb="FFA6A6A6"/>
      </top>
      <bottom style="thin">
        <color rgb="FFA6A6A6"/>
      </bottom>
      <diagonal/>
    </border>
    <border>
      <left style="thin">
        <color auto="1"/>
      </left>
      <right/>
      <top style="thin">
        <color rgb="FFA6A6A6"/>
      </top>
      <bottom style="thin">
        <color rgb="FFA6A6A6"/>
      </bottom>
      <diagonal/>
    </border>
    <border>
      <left style="thin">
        <color auto="1"/>
      </left>
      <right style="medium">
        <color auto="1"/>
      </right>
      <top style="thin">
        <color rgb="FFA6A6A6"/>
      </top>
      <bottom style="thin">
        <color rgb="FFA6A6A6"/>
      </bottom>
      <diagonal/>
    </border>
    <border>
      <left style="thin">
        <color auto="1"/>
      </left>
      <right style="thin">
        <color auto="1"/>
      </right>
      <top style="thin">
        <color rgb="FFA6A6A6"/>
      </top>
      <bottom/>
      <diagonal/>
    </border>
    <border>
      <left style="medium">
        <color auto="1"/>
      </left>
      <right style="thin">
        <color auto="1"/>
      </right>
      <top/>
      <bottom style="thin">
        <color rgb="FFA6A6A6"/>
      </bottom>
      <diagonal/>
    </border>
    <border>
      <left style="thin">
        <color auto="1"/>
      </left>
      <right style="thin">
        <color auto="1"/>
      </right>
      <top/>
      <bottom style="thin">
        <color rgb="FFA6A6A6"/>
      </bottom>
      <diagonal/>
    </border>
    <border>
      <left style="thick">
        <color theme="0" tint="-0.499984740745262"/>
      </left>
      <right/>
      <top style="thick">
        <color theme="0" tint="-0.499984740745262"/>
      </top>
      <bottom style="thick">
        <color theme="0" tint="-0.499984740745262"/>
      </bottom>
      <diagonal/>
    </border>
    <border>
      <left/>
      <right/>
      <top style="thick">
        <color theme="0" tint="-0.499984740745262"/>
      </top>
      <bottom style="thick">
        <color theme="0" tint="-0.499984740745262"/>
      </bottom>
      <diagonal/>
    </border>
    <border>
      <left/>
      <right style="thick">
        <color theme="0" tint="-0.499984740745262"/>
      </right>
      <top style="thin">
        <color theme="0" tint="-0.34998626667073579"/>
      </top>
      <bottom style="thick">
        <color theme="0" tint="-0.499984740745262"/>
      </bottom>
      <diagonal/>
    </border>
    <border>
      <left/>
      <right/>
      <top style="thin">
        <color theme="0" tint="-0.34998626667073579"/>
      </top>
      <bottom style="thick">
        <color theme="0" tint="-0.499984740745262"/>
      </bottom>
      <diagonal/>
    </border>
    <border>
      <left style="thick">
        <color theme="0" tint="-0.499984740745262"/>
      </left>
      <right/>
      <top style="thin">
        <color theme="0" tint="-0.34998626667073579"/>
      </top>
      <bottom style="thick">
        <color theme="0" tint="-0.499984740745262"/>
      </bottom>
      <diagonal/>
    </border>
    <border>
      <left/>
      <right style="thick">
        <color theme="0" tint="-0.499984740745262"/>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ck">
        <color theme="0" tint="-0.499984740745262"/>
      </left>
      <right/>
      <top style="thin">
        <color theme="0" tint="-0.34998626667073579"/>
      </top>
      <bottom style="thin">
        <color theme="0" tint="-0.34998626667073579"/>
      </bottom>
      <diagonal/>
    </border>
    <border>
      <left/>
      <right style="thick">
        <color theme="0" tint="-0.499984740745262"/>
      </right>
      <top style="thin">
        <color theme="0" tint="-0.34998626667073579"/>
      </top>
      <bottom style="double">
        <color rgb="FF0000FF"/>
      </bottom>
      <diagonal/>
    </border>
    <border>
      <left/>
      <right/>
      <top style="thin">
        <color theme="0" tint="-0.34998626667073579"/>
      </top>
      <bottom style="double">
        <color rgb="FF0000FF"/>
      </bottom>
      <diagonal/>
    </border>
    <border>
      <left style="thick">
        <color theme="0" tint="-0.499984740745262"/>
      </left>
      <right/>
      <top style="thin">
        <color theme="0" tint="-0.34998626667073579"/>
      </top>
      <bottom style="double">
        <color rgb="FF0000FF"/>
      </bottom>
      <diagonal/>
    </border>
    <border>
      <left/>
      <right style="thick">
        <color theme="0" tint="-0.499984740745262"/>
      </right>
      <top style="thick">
        <color theme="0" tint="-0.499984740745262"/>
      </top>
      <bottom style="thin">
        <color theme="0" tint="-0.34998626667073579"/>
      </bottom>
      <diagonal/>
    </border>
    <border>
      <left/>
      <right/>
      <top style="thick">
        <color theme="0" tint="-0.499984740745262"/>
      </top>
      <bottom style="thin">
        <color theme="0" tint="-0.34998626667073579"/>
      </bottom>
      <diagonal/>
    </border>
    <border>
      <left style="thick">
        <color theme="0" tint="-0.499984740745262"/>
      </left>
      <right/>
      <top style="thick">
        <color theme="0" tint="-0.499984740745262"/>
      </top>
      <bottom style="thin">
        <color theme="0" tint="-0.34998626667073579"/>
      </bottom>
      <diagonal/>
    </border>
    <border>
      <left/>
      <right style="thick">
        <color theme="0" tint="-0.499984740745262"/>
      </right>
      <top style="thick">
        <color theme="0" tint="-0.499984740745262"/>
      </top>
      <bottom style="thick">
        <color theme="0" tint="-0.499984740745262"/>
      </bottom>
      <diagonal/>
    </border>
    <border>
      <left style="thick">
        <color theme="0" tint="-0.499984740745262"/>
      </left>
      <right/>
      <top/>
      <bottom style="thin">
        <color theme="0" tint="-0.34998626667073579"/>
      </bottom>
      <diagonal/>
    </border>
    <border>
      <left/>
      <right/>
      <top/>
      <bottom style="thin">
        <color theme="0" tint="-0.34998626667073579"/>
      </bottom>
      <diagonal/>
    </border>
    <border>
      <left/>
      <right style="thick">
        <color theme="0" tint="-0.499984740745262"/>
      </right>
      <top/>
      <bottom style="thin">
        <color theme="0" tint="-0.34998626667073579"/>
      </bottom>
      <diagonal/>
    </border>
    <border>
      <left style="thick">
        <color theme="0" tint="-0.499984740745262"/>
      </left>
      <right/>
      <top style="double">
        <color rgb="FF0000FF"/>
      </top>
      <bottom style="thin">
        <color theme="0" tint="-0.34998626667073579"/>
      </bottom>
      <diagonal/>
    </border>
    <border>
      <left/>
      <right/>
      <top style="double">
        <color rgb="FF0000FF"/>
      </top>
      <bottom style="thin">
        <color theme="0" tint="-0.34998626667073579"/>
      </bottom>
      <diagonal/>
    </border>
    <border>
      <left/>
      <right style="thick">
        <color theme="0" tint="-0.499984740745262"/>
      </right>
      <top style="double">
        <color rgb="FF0000FF"/>
      </top>
      <bottom style="thin">
        <color theme="0" tint="-0.34998626667073579"/>
      </bottom>
      <diagonal/>
    </border>
  </borders>
  <cellStyleXfs count="361">
    <xf numFmtId="0" fontId="0" fillId="0" borderId="0"/>
    <xf numFmtId="176" fontId="35" fillId="0" borderId="0" applyBorder="0" applyProtection="0"/>
    <xf numFmtId="171" fontId="35" fillId="0" borderId="0" applyBorder="0" applyProtection="0"/>
    <xf numFmtId="9" fontId="35" fillId="0" borderId="0" applyBorder="0" applyProtection="0"/>
    <xf numFmtId="164" fontId="2" fillId="0" borderId="0"/>
    <xf numFmtId="0" fontId="35" fillId="2" borderId="0" applyBorder="0" applyProtection="0"/>
    <xf numFmtId="0" fontId="35" fillId="3" borderId="0" applyBorder="0" applyProtection="0"/>
    <xf numFmtId="0" fontId="35" fillId="4" borderId="0" applyBorder="0" applyProtection="0"/>
    <xf numFmtId="0" fontId="35" fillId="5" borderId="0" applyBorder="0" applyProtection="0"/>
    <xf numFmtId="0" fontId="35" fillId="6" borderId="0" applyBorder="0" applyProtection="0"/>
    <xf numFmtId="0" fontId="35" fillId="7" borderId="0" applyBorder="0" applyProtection="0"/>
    <xf numFmtId="0" fontId="35" fillId="8" borderId="0" applyBorder="0" applyProtection="0"/>
    <xf numFmtId="0" fontId="35" fillId="9" borderId="0" applyBorder="0" applyProtection="0"/>
    <xf numFmtId="0" fontId="35" fillId="10" borderId="0" applyBorder="0" applyProtection="0"/>
    <xf numFmtId="0" fontId="35" fillId="11" borderId="0" applyBorder="0" applyProtection="0"/>
    <xf numFmtId="0" fontId="35" fillId="5" borderId="0" applyBorder="0" applyProtection="0"/>
    <xf numFmtId="0" fontId="35" fillId="9" borderId="0" applyBorder="0" applyProtection="0"/>
    <xf numFmtId="0" fontId="35" fillId="12" borderId="0" applyBorder="0" applyProtection="0"/>
    <xf numFmtId="0" fontId="35" fillId="9" borderId="0" applyBorder="0" applyProtection="0"/>
    <xf numFmtId="0" fontId="35" fillId="10" borderId="0" applyBorder="0" applyProtection="0"/>
    <xf numFmtId="0" fontId="35" fillId="11" borderId="0" applyBorder="0" applyProtection="0"/>
    <xf numFmtId="0" fontId="35" fillId="5" borderId="0" applyBorder="0" applyProtection="0"/>
    <xf numFmtId="0" fontId="35" fillId="9" borderId="0" applyBorder="0" applyProtection="0"/>
    <xf numFmtId="0" fontId="35" fillId="12" borderId="0" applyBorder="0" applyProtection="0"/>
    <xf numFmtId="0" fontId="3" fillId="13" borderId="0" applyBorder="0" applyProtection="0"/>
    <xf numFmtId="0" fontId="3" fillId="10" borderId="0" applyBorder="0" applyProtection="0"/>
    <xf numFmtId="0" fontId="3" fillId="11" borderId="0" applyBorder="0" applyProtection="0"/>
    <xf numFmtId="0" fontId="3" fillId="14" borderId="0" applyBorder="0" applyProtection="0"/>
    <xf numFmtId="0" fontId="3" fillId="15" borderId="0" applyBorder="0" applyProtection="0"/>
    <xf numFmtId="0" fontId="3" fillId="16" borderId="0" applyBorder="0" applyProtection="0"/>
    <xf numFmtId="0" fontId="4" fillId="4" borderId="0" applyBorder="0" applyProtection="0"/>
    <xf numFmtId="0" fontId="5" fillId="7" borderId="1" applyProtection="0"/>
    <xf numFmtId="0" fontId="6" fillId="17" borderId="2" applyProtection="0"/>
    <xf numFmtId="0" fontId="7" fillId="0" borderId="3" applyProtection="0"/>
    <xf numFmtId="0" fontId="8" fillId="7" borderId="1" applyProtection="0"/>
    <xf numFmtId="0" fontId="8" fillId="8" borderId="1" applyProtection="0"/>
    <xf numFmtId="0" fontId="9" fillId="0" borderId="0"/>
    <xf numFmtId="0" fontId="10" fillId="0" borderId="0"/>
    <xf numFmtId="165" fontId="35" fillId="0" borderId="0" applyBorder="0" applyProtection="0"/>
    <xf numFmtId="0" fontId="11" fillId="0" borderId="0" applyBorder="0" applyProtection="0"/>
    <xf numFmtId="0" fontId="11" fillId="0" borderId="0" applyBorder="0" applyProtection="0"/>
    <xf numFmtId="0" fontId="12" fillId="3" borderId="0" applyBorder="0" applyProtection="0"/>
    <xf numFmtId="0" fontId="13" fillId="0" borderId="0" applyBorder="0" applyProtection="0"/>
    <xf numFmtId="0" fontId="14" fillId="0" borderId="0" applyBorder="0" applyProtection="0"/>
    <xf numFmtId="166" fontId="35" fillId="0" borderId="0" applyBorder="0" applyProtection="0"/>
    <xf numFmtId="4" fontId="35" fillId="0" borderId="0" applyBorder="0" applyProtection="0"/>
    <xf numFmtId="167" fontId="35" fillId="0" borderId="0" applyBorder="0" applyProtection="0"/>
    <xf numFmtId="167" fontId="35" fillId="0" borderId="0" applyBorder="0" applyProtection="0"/>
    <xf numFmtId="168" fontId="10" fillId="0" borderId="0" applyBorder="0" applyProtection="0"/>
    <xf numFmtId="169" fontId="35" fillId="0" borderId="0" applyBorder="0" applyProtection="0"/>
    <xf numFmtId="170" fontId="10" fillId="0" borderId="0" applyBorder="0" applyProtection="0"/>
    <xf numFmtId="167" fontId="35" fillId="0" borderId="0" applyBorder="0" applyProtection="0"/>
    <xf numFmtId="167" fontId="35" fillId="0" borderId="0" applyBorder="0" applyProtection="0"/>
    <xf numFmtId="167" fontId="10"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71"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67" fontId="35" fillId="0" borderId="0" applyBorder="0" applyProtection="0"/>
    <xf numFmtId="171" fontId="35" fillId="0" borderId="0" applyBorder="0" applyProtection="0"/>
    <xf numFmtId="167" fontId="35" fillId="0" borderId="0" applyBorder="0" applyProtection="0"/>
    <xf numFmtId="171" fontId="10" fillId="0" borderId="0" applyBorder="0" applyProtection="0"/>
    <xf numFmtId="172" fontId="35" fillId="0" borderId="0" applyBorder="0" applyProtection="0"/>
    <xf numFmtId="173" fontId="35" fillId="0" borderId="0" applyBorder="0" applyProtection="0"/>
    <xf numFmtId="0" fontId="15" fillId="18" borderId="0" applyBorder="0" applyProtection="0"/>
    <xf numFmtId="0" fontId="35" fillId="0" borderId="0"/>
    <xf numFmtId="0" fontId="35" fillId="0" borderId="0"/>
    <xf numFmtId="0" fontId="10" fillId="0" borderId="0"/>
    <xf numFmtId="0" fontId="10" fillId="0" borderId="0"/>
    <xf numFmtId="0" fontId="16" fillId="0" borderId="0"/>
    <xf numFmtId="0" fontId="10" fillId="0" borderId="0"/>
    <xf numFmtId="165" fontId="10" fillId="0" borderId="0"/>
    <xf numFmtId="0" fontId="10" fillId="0" borderId="0"/>
    <xf numFmtId="174" fontId="16" fillId="0" borderId="0"/>
    <xf numFmtId="0" fontId="10" fillId="0" borderId="0"/>
    <xf numFmtId="0" fontId="10" fillId="0" borderId="0"/>
    <xf numFmtId="0" fontId="35" fillId="0" borderId="0"/>
    <xf numFmtId="0" fontId="35" fillId="0" borderId="0"/>
    <xf numFmtId="165" fontId="35" fillId="0" borderId="0"/>
    <xf numFmtId="0" fontId="35" fillId="0" borderId="0"/>
    <xf numFmtId="0" fontId="10" fillId="0" borderId="0"/>
    <xf numFmtId="0" fontId="10" fillId="0" borderId="0"/>
    <xf numFmtId="0" fontId="10" fillId="0" borderId="0"/>
    <xf numFmtId="0" fontId="10" fillId="0" borderId="0"/>
    <xf numFmtId="0" fontId="35" fillId="0" borderId="0"/>
    <xf numFmtId="0" fontId="35" fillId="0" borderId="0"/>
    <xf numFmtId="0" fontId="3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5" fillId="19" borderId="4" applyProtection="0"/>
    <xf numFmtId="0" fontId="35" fillId="20" borderId="0" applyBorder="0" applyProtection="0"/>
    <xf numFmtId="0" fontId="35" fillId="20" borderId="0" applyBorder="0" applyProtection="0"/>
    <xf numFmtId="0" fontId="35" fillId="0" borderId="0" applyBorder="0"/>
    <xf numFmtId="9" fontId="35" fillId="0" borderId="0" applyBorder="0" applyProtection="0"/>
    <xf numFmtId="9" fontId="35" fillId="0" borderId="0" applyBorder="0" applyProtection="0"/>
    <xf numFmtId="9" fontId="35" fillId="0" borderId="0" applyBorder="0" applyProtection="0"/>
    <xf numFmtId="9" fontId="35" fillId="0" borderId="0" applyBorder="0" applyProtection="0"/>
    <xf numFmtId="9" fontId="35" fillId="0" borderId="0" applyBorder="0" applyProtection="0"/>
    <xf numFmtId="9" fontId="35" fillId="0" borderId="0" applyBorder="0" applyProtection="0"/>
    <xf numFmtId="9" fontId="35" fillId="0" borderId="0" applyBorder="0" applyProtection="0"/>
    <xf numFmtId="0" fontId="17" fillId="7" borderId="5" applyProtection="0"/>
    <xf numFmtId="0" fontId="10" fillId="11" borderId="0" applyBorder="0" applyProtection="0"/>
    <xf numFmtId="164" fontId="35" fillId="0" borderId="0" applyBorder="0" applyProtection="0"/>
    <xf numFmtId="164" fontId="35" fillId="0" borderId="0" applyBorder="0" applyProtection="0"/>
    <xf numFmtId="175" fontId="35" fillId="0" borderId="0" applyProtection="0"/>
    <xf numFmtId="164" fontId="10" fillId="0" borderId="0" applyBorder="0" applyProtection="0"/>
    <xf numFmtId="164" fontId="35" fillId="0" borderId="0" applyBorder="0" applyProtection="0"/>
    <xf numFmtId="164" fontId="35" fillId="0" borderId="0" applyBorder="0" applyProtection="0"/>
    <xf numFmtId="176" fontId="10" fillId="0" borderId="0" applyBorder="0" applyProtection="0"/>
    <xf numFmtId="176" fontId="35" fillId="0" borderId="0" applyBorder="0" applyProtection="0"/>
    <xf numFmtId="164" fontId="35" fillId="0" borderId="0" applyBorder="0" applyProtection="0"/>
    <xf numFmtId="164" fontId="35" fillId="0" borderId="0" applyBorder="0" applyProtection="0"/>
    <xf numFmtId="164" fontId="35" fillId="0" borderId="0" applyBorder="0" applyProtection="0"/>
    <xf numFmtId="164" fontId="35" fillId="0" borderId="0" applyBorder="0" applyProtection="0"/>
    <xf numFmtId="164" fontId="35" fillId="0" borderId="0" applyBorder="0" applyProtection="0"/>
    <xf numFmtId="164" fontId="35" fillId="0" borderId="0" applyBorder="0" applyProtection="0"/>
    <xf numFmtId="0" fontId="10" fillId="0" borderId="0"/>
    <xf numFmtId="0" fontId="18" fillId="0" borderId="0" applyBorder="0" applyProtection="0"/>
    <xf numFmtId="0" fontId="19" fillId="0" borderId="0" applyBorder="0" applyProtection="0"/>
    <xf numFmtId="0" fontId="20" fillId="0" borderId="6" applyProtection="0"/>
    <xf numFmtId="0" fontId="21" fillId="0" borderId="7" applyProtection="0"/>
    <xf numFmtId="0" fontId="22" fillId="0" borderId="8" applyProtection="0"/>
    <xf numFmtId="0" fontId="21" fillId="0" borderId="7" applyProtection="0"/>
    <xf numFmtId="0" fontId="23" fillId="0" borderId="0" applyBorder="0" applyProtection="0"/>
    <xf numFmtId="0" fontId="23" fillId="0" borderId="0" applyBorder="0" applyProtection="0"/>
    <xf numFmtId="0" fontId="21" fillId="0" borderId="7" applyProtection="0"/>
    <xf numFmtId="0" fontId="23" fillId="0" borderId="0" applyBorder="0" applyProtection="0"/>
    <xf numFmtId="0" fontId="23" fillId="0" borderId="0" applyBorder="0" applyProtection="0"/>
    <xf numFmtId="0" fontId="23" fillId="0" borderId="0" applyBorder="0" applyProtection="0"/>
    <xf numFmtId="0" fontId="23" fillId="0" borderId="0" applyBorder="0" applyProtection="0"/>
    <xf numFmtId="0" fontId="24" fillId="0" borderId="9" applyProtection="0"/>
    <xf numFmtId="0" fontId="25" fillId="0" borderId="10" applyProtection="0"/>
    <xf numFmtId="0" fontId="25" fillId="0" borderId="10" applyProtection="0"/>
    <xf numFmtId="0" fontId="25" fillId="0" borderId="10" applyProtection="0"/>
    <xf numFmtId="0" fontId="25" fillId="0" borderId="10" applyProtection="0"/>
    <xf numFmtId="0" fontId="25" fillId="0" borderId="0" applyBorder="0" applyProtection="0"/>
    <xf numFmtId="0" fontId="23" fillId="0" borderId="0" applyBorder="0" applyProtection="0"/>
    <xf numFmtId="0" fontId="23" fillId="0" borderId="0" applyBorder="0" applyProtection="0"/>
    <xf numFmtId="0" fontId="23" fillId="0" borderId="0" applyBorder="0" applyProtection="0"/>
    <xf numFmtId="0" fontId="23" fillId="0" borderId="0" applyBorder="0" applyProtection="0"/>
    <xf numFmtId="0" fontId="23" fillId="0" borderId="0" applyBorder="0" applyProtection="0"/>
    <xf numFmtId="176" fontId="35" fillId="0" borderId="0" applyBorder="0" applyProtection="0"/>
    <xf numFmtId="176" fontId="35" fillId="0" borderId="0" applyBorder="0" applyProtection="0"/>
    <xf numFmtId="164" fontId="35" fillId="0" borderId="0" applyBorder="0" applyProtection="0"/>
    <xf numFmtId="164" fontId="16" fillId="0" borderId="0" applyBorder="0" applyProtection="0"/>
    <xf numFmtId="164" fontId="35" fillId="0" borderId="0" applyBorder="0" applyProtection="0"/>
    <xf numFmtId="164" fontId="35" fillId="0" borderId="0" applyBorder="0" applyProtection="0"/>
    <xf numFmtId="164" fontId="35" fillId="0" borderId="0" applyBorder="0" applyProtection="0"/>
    <xf numFmtId="164" fontId="35" fillId="0" borderId="0" applyBorder="0" applyProtection="0"/>
    <xf numFmtId="164" fontId="35" fillId="0" borderId="0" applyBorder="0" applyProtection="0"/>
    <xf numFmtId="176" fontId="35" fillId="0" borderId="0" applyBorder="0" applyProtection="0"/>
    <xf numFmtId="176" fontId="35" fillId="0" borderId="0" applyBorder="0" applyProtection="0"/>
    <xf numFmtId="176" fontId="35" fillId="0" borderId="0" applyBorder="0" applyProtection="0"/>
    <xf numFmtId="164" fontId="35" fillId="0" borderId="0" applyBorder="0" applyProtection="0"/>
    <xf numFmtId="176" fontId="35" fillId="0" borderId="0" applyBorder="0" applyProtection="0"/>
    <xf numFmtId="176" fontId="35" fillId="0" borderId="0" applyBorder="0" applyProtection="0"/>
    <xf numFmtId="176" fontId="35" fillId="0" borderId="0" applyBorder="0" applyProtection="0"/>
    <xf numFmtId="0" fontId="35" fillId="0" borderId="0" applyBorder="0" applyProtection="0"/>
    <xf numFmtId="0" fontId="35" fillId="0" borderId="0" applyBorder="0" applyProtection="0"/>
    <xf numFmtId="0" fontId="3" fillId="21" borderId="0" applyBorder="0" applyProtection="0"/>
    <xf numFmtId="0" fontId="3" fillId="22" borderId="0" applyBorder="0" applyProtection="0"/>
    <xf numFmtId="0" fontId="3" fillId="23" borderId="0" applyBorder="0" applyProtection="0"/>
    <xf numFmtId="0" fontId="3" fillId="14" borderId="0" applyBorder="0" applyProtection="0"/>
    <xf numFmtId="0" fontId="3" fillId="15" borderId="0" applyBorder="0" applyProtection="0"/>
    <xf numFmtId="0" fontId="3" fillId="24" borderId="0" applyBorder="0" applyProtection="0"/>
    <xf numFmtId="0" fontId="1" fillId="0" borderId="0"/>
    <xf numFmtId="9" fontId="1" fillId="0" borderId="0" applyFont="0" applyFill="0" applyBorder="0" applyAlignment="0" applyProtection="0"/>
  </cellStyleXfs>
  <cellXfs count="149">
    <xf numFmtId="0" fontId="0" fillId="0" borderId="0" xfId="0"/>
    <xf numFmtId="0" fontId="10" fillId="0" borderId="0" xfId="0" applyFont="1" applyAlignment="1">
      <alignment horizontal="left" vertical="top"/>
    </xf>
    <xf numFmtId="4" fontId="0" fillId="0" borderId="0" xfId="0" applyNumberFormat="1"/>
    <xf numFmtId="177" fontId="30" fillId="0" borderId="12" xfId="3" applyNumberFormat="1" applyFont="1" applyBorder="1" applyAlignment="1" applyProtection="1">
      <alignment horizontal="left" vertical="top"/>
    </xf>
    <xf numFmtId="0" fontId="0" fillId="0" borderId="0" xfId="0" applyAlignment="1">
      <alignment horizontal="left"/>
    </xf>
    <xf numFmtId="4" fontId="10" fillId="0" borderId="0" xfId="0" applyNumberFormat="1" applyFont="1" applyAlignment="1">
      <alignment horizontal="left" vertical="top"/>
    </xf>
    <xf numFmtId="4" fontId="10" fillId="0" borderId="0" xfId="2" applyNumberFormat="1" applyFont="1" applyBorder="1" applyAlignment="1" applyProtection="1">
      <alignment horizontal="left" vertical="top"/>
    </xf>
    <xf numFmtId="4" fontId="30" fillId="0" borderId="12" xfId="2" applyNumberFormat="1" applyFont="1" applyBorder="1" applyAlignment="1" applyProtection="1">
      <alignment horizontal="left" vertical="top"/>
    </xf>
    <xf numFmtId="0" fontId="37" fillId="25" borderId="13" xfId="138" applyNumberFormat="1" applyFont="1" applyFill="1" applyBorder="1" applyAlignment="1">
      <alignment horizontal="left" vertical="top"/>
    </xf>
    <xf numFmtId="0" fontId="28" fillId="25" borderId="14" xfId="138" applyNumberFormat="1" applyFont="1" applyFill="1" applyBorder="1" applyAlignment="1">
      <alignment horizontal="left" vertical="top"/>
    </xf>
    <xf numFmtId="0" fontId="28" fillId="25" borderId="15" xfId="138" applyNumberFormat="1" applyFont="1" applyFill="1" applyBorder="1" applyAlignment="1">
      <alignment horizontal="left" vertical="top"/>
    </xf>
    <xf numFmtId="0" fontId="26" fillId="25" borderId="15" xfId="138" applyNumberFormat="1" applyFont="1" applyFill="1" applyBorder="1" applyAlignment="1">
      <alignment horizontal="left" vertical="top"/>
    </xf>
    <xf numFmtId="4" fontId="28" fillId="25" borderId="15" xfId="1" applyNumberFormat="1" applyFont="1" applyFill="1" applyBorder="1" applyAlignment="1" applyProtection="1">
      <alignment horizontal="left" vertical="top"/>
    </xf>
    <xf numFmtId="4" fontId="28" fillId="25" borderId="15" xfId="2" applyNumberFormat="1" applyFont="1" applyFill="1" applyBorder="1" applyAlignment="1" applyProtection="1">
      <alignment horizontal="left" vertical="top"/>
    </xf>
    <xf numFmtId="0" fontId="26" fillId="25" borderId="16" xfId="138" applyNumberFormat="1" applyFont="1" applyFill="1" applyBorder="1" applyAlignment="1">
      <alignment horizontal="left" vertical="top"/>
    </xf>
    <xf numFmtId="10" fontId="28" fillId="25" borderId="17" xfId="3" applyNumberFormat="1" applyFont="1" applyFill="1" applyBorder="1" applyAlignment="1" applyProtection="1">
      <alignment horizontal="left" vertical="top"/>
    </xf>
    <xf numFmtId="4" fontId="28" fillId="25" borderId="17" xfId="2" applyNumberFormat="1" applyFont="1" applyFill="1" applyBorder="1" applyAlignment="1" applyProtection="1">
      <alignment horizontal="left" vertical="top"/>
    </xf>
    <xf numFmtId="4" fontId="28" fillId="25" borderId="18" xfId="2" applyNumberFormat="1" applyFont="1" applyFill="1" applyBorder="1" applyAlignment="1" applyProtection="1">
      <alignment horizontal="left" vertical="top"/>
    </xf>
    <xf numFmtId="0" fontId="31" fillId="0" borderId="0" xfId="0" applyFont="1" applyAlignment="1">
      <alignment horizontal="left" vertical="top"/>
    </xf>
    <xf numFmtId="4" fontId="31" fillId="0" borderId="0" xfId="0" applyNumberFormat="1" applyFont="1" applyAlignment="1">
      <alignment horizontal="left" vertical="top"/>
    </xf>
    <xf numFmtId="4" fontId="29" fillId="0" borderId="0" xfId="2" applyNumberFormat="1" applyFont="1" applyBorder="1" applyAlignment="1" applyProtection="1">
      <alignment horizontal="left" vertical="top"/>
    </xf>
    <xf numFmtId="49" fontId="9" fillId="0" borderId="19" xfId="146" applyNumberFormat="1" applyFont="1" applyBorder="1" applyAlignment="1">
      <alignment horizontal="left" vertical="top"/>
    </xf>
    <xf numFmtId="0" fontId="10" fillId="0" borderId="20" xfId="146" applyFont="1" applyBorder="1" applyAlignment="1">
      <alignment horizontal="left" vertical="top"/>
    </xf>
    <xf numFmtId="0" fontId="10" fillId="26" borderId="20" xfId="131" applyNumberFormat="1" applyFill="1" applyBorder="1" applyAlignment="1">
      <alignment horizontal="left" vertical="top"/>
    </xf>
    <xf numFmtId="0" fontId="27" fillId="26" borderId="20" xfId="146" applyFont="1" applyFill="1" applyBorder="1" applyAlignment="1">
      <alignment horizontal="left" vertical="top"/>
    </xf>
    <xf numFmtId="0" fontId="10" fillId="26" borderId="20" xfId="146" applyFont="1" applyFill="1" applyBorder="1" applyAlignment="1">
      <alignment horizontal="left" vertical="top"/>
    </xf>
    <xf numFmtId="4" fontId="10" fillId="0" borderId="20" xfId="1" applyNumberFormat="1" applyFont="1" applyBorder="1" applyAlignment="1" applyProtection="1">
      <alignment horizontal="left" vertical="top"/>
    </xf>
    <xf numFmtId="4" fontId="10" fillId="0" borderId="20" xfId="2" applyNumberFormat="1" applyFont="1" applyBorder="1" applyAlignment="1" applyProtection="1">
      <alignment horizontal="left" vertical="top"/>
    </xf>
    <xf numFmtId="10" fontId="10" fillId="0" borderId="20" xfId="3" applyNumberFormat="1" applyFont="1" applyBorder="1" applyAlignment="1" applyProtection="1">
      <alignment horizontal="left" vertical="top"/>
    </xf>
    <xf numFmtId="4" fontId="10" fillId="0" borderId="21" xfId="2" applyNumberFormat="1" applyFont="1" applyBorder="1" applyAlignment="1" applyProtection="1">
      <alignment horizontal="left" vertical="top"/>
    </xf>
    <xf numFmtId="4" fontId="10" fillId="0" borderId="22" xfId="2" applyNumberFormat="1" applyFont="1" applyBorder="1" applyAlignment="1" applyProtection="1">
      <alignment horizontal="left" vertical="top"/>
    </xf>
    <xf numFmtId="4" fontId="33" fillId="0" borderId="0" xfId="2" applyNumberFormat="1" applyFont="1" applyBorder="1" applyAlignment="1" applyProtection="1">
      <alignment horizontal="left" vertical="top"/>
    </xf>
    <xf numFmtId="4" fontId="10" fillId="26" borderId="20" xfId="146" applyNumberFormat="1" applyFont="1" applyFill="1" applyBorder="1" applyAlignment="1">
      <alignment horizontal="left" vertical="top"/>
    </xf>
    <xf numFmtId="0" fontId="10" fillId="26" borderId="23" xfId="131" applyNumberFormat="1" applyFill="1" applyBorder="1" applyAlignment="1">
      <alignment horizontal="left" vertical="top"/>
    </xf>
    <xf numFmtId="0" fontId="10" fillId="0" borderId="23" xfId="146" applyFont="1" applyBorder="1" applyAlignment="1">
      <alignment horizontal="left" vertical="top"/>
    </xf>
    <xf numFmtId="0" fontId="10" fillId="26" borderId="23" xfId="146" applyFont="1" applyFill="1" applyBorder="1" applyAlignment="1">
      <alignment horizontal="left" vertical="top"/>
    </xf>
    <xf numFmtId="4" fontId="10" fillId="0" borderId="23" xfId="1" applyNumberFormat="1" applyFont="1" applyBorder="1" applyAlignment="1" applyProtection="1">
      <alignment horizontal="left" vertical="top"/>
    </xf>
    <xf numFmtId="4" fontId="10" fillId="0" borderId="23" xfId="2" applyNumberFormat="1" applyFont="1" applyBorder="1" applyAlignment="1" applyProtection="1">
      <alignment horizontal="left" vertical="top"/>
    </xf>
    <xf numFmtId="10" fontId="10" fillId="0" borderId="23" xfId="3" applyNumberFormat="1" applyFont="1" applyBorder="1" applyAlignment="1" applyProtection="1">
      <alignment horizontal="left" vertical="top"/>
    </xf>
    <xf numFmtId="0" fontId="32" fillId="0" borderId="0" xfId="0" applyFont="1" applyAlignment="1">
      <alignment horizontal="left" vertical="top"/>
    </xf>
    <xf numFmtId="4" fontId="32" fillId="0" borderId="0" xfId="0" applyNumberFormat="1" applyFont="1" applyAlignment="1">
      <alignment horizontal="left" vertical="top"/>
    </xf>
    <xf numFmtId="4" fontId="10" fillId="26" borderId="20" xfId="1" applyNumberFormat="1" applyFont="1" applyFill="1" applyBorder="1" applyAlignment="1" applyProtection="1">
      <alignment horizontal="left" vertical="top"/>
    </xf>
    <xf numFmtId="0" fontId="34" fillId="0" borderId="0" xfId="0" applyFont="1" applyAlignment="1">
      <alignment horizontal="left" vertical="top"/>
    </xf>
    <xf numFmtId="0" fontId="10" fillId="26" borderId="25" xfId="131" applyNumberFormat="1" applyFill="1" applyBorder="1" applyAlignment="1">
      <alignment horizontal="left" vertical="top"/>
    </xf>
    <xf numFmtId="0" fontId="9" fillId="26" borderId="20" xfId="131" applyNumberFormat="1" applyFont="1" applyFill="1" applyBorder="1" applyAlignment="1">
      <alignment horizontal="left" vertical="top"/>
    </xf>
    <xf numFmtId="0" fontId="38" fillId="26" borderId="20" xfId="146" applyFont="1" applyFill="1" applyBorder="1" applyAlignment="1">
      <alignment horizontal="left" vertical="top"/>
    </xf>
    <xf numFmtId="0" fontId="9" fillId="26" borderId="20" xfId="146" applyFont="1" applyFill="1" applyBorder="1" applyAlignment="1">
      <alignment horizontal="left" vertical="top"/>
    </xf>
    <xf numFmtId="4" fontId="9" fillId="26" borderId="20" xfId="1" applyNumberFormat="1" applyFont="1" applyFill="1" applyBorder="1" applyAlignment="1" applyProtection="1">
      <alignment horizontal="left" vertical="top"/>
    </xf>
    <xf numFmtId="4" fontId="9" fillId="0" borderId="20" xfId="2" applyNumberFormat="1" applyFont="1" applyBorder="1" applyAlignment="1" applyProtection="1">
      <alignment horizontal="left" vertical="top"/>
    </xf>
    <xf numFmtId="10" fontId="9" fillId="0" borderId="20" xfId="3" applyNumberFormat="1" applyFont="1" applyBorder="1" applyAlignment="1" applyProtection="1">
      <alignment horizontal="left" vertical="top"/>
    </xf>
    <xf numFmtId="4" fontId="9" fillId="0" borderId="21" xfId="2" applyNumberFormat="1" applyFont="1" applyBorder="1" applyAlignment="1" applyProtection="1">
      <alignment horizontal="left" vertical="top"/>
    </xf>
    <xf numFmtId="4" fontId="9" fillId="0" borderId="22" xfId="2" applyNumberFormat="1" applyFont="1" applyBorder="1" applyAlignment="1" applyProtection="1">
      <alignment horizontal="left" vertical="top"/>
    </xf>
    <xf numFmtId="0" fontId="10" fillId="0" borderId="25" xfId="146" applyFont="1" applyBorder="1" applyAlignment="1">
      <alignment horizontal="left" vertical="top"/>
    </xf>
    <xf numFmtId="49" fontId="9" fillId="0" borderId="24" xfId="146" applyNumberFormat="1" applyFont="1" applyBorder="1" applyAlignment="1">
      <alignment horizontal="left" vertical="top"/>
    </xf>
    <xf numFmtId="0" fontId="9" fillId="0" borderId="11" xfId="0" applyFont="1" applyBorder="1" applyAlignment="1">
      <alignment horizontal="left" vertical="top"/>
    </xf>
    <xf numFmtId="0" fontId="10" fillId="0" borderId="11" xfId="0" applyFont="1" applyBorder="1" applyAlignment="1">
      <alignment horizontal="left" vertical="top"/>
    </xf>
    <xf numFmtId="0" fontId="27" fillId="0" borderId="11" xfId="0" applyFont="1" applyBorder="1" applyAlignment="1">
      <alignment horizontal="left" vertical="top"/>
    </xf>
    <xf numFmtId="4" fontId="10" fillId="0" borderId="11" xfId="0" applyNumberFormat="1" applyFont="1" applyBorder="1" applyAlignment="1">
      <alignment horizontal="left" vertical="top"/>
    </xf>
    <xf numFmtId="4" fontId="10" fillId="0" borderId="11" xfId="2" applyNumberFormat="1" applyFont="1" applyBorder="1" applyAlignment="1" applyProtection="1">
      <alignment horizontal="left" vertical="top"/>
    </xf>
    <xf numFmtId="0" fontId="41" fillId="28" borderId="26" xfId="0" applyFont="1" applyFill="1" applyBorder="1" applyAlignment="1">
      <alignment horizontal="center" vertical="center" wrapText="1"/>
    </xf>
    <xf numFmtId="0" fontId="41" fillId="28" borderId="27" xfId="0" applyFont="1" applyFill="1" applyBorder="1" applyAlignment="1">
      <alignment horizontal="center" vertical="center" wrapText="1"/>
    </xf>
    <xf numFmtId="4" fontId="41" fillId="28" borderId="27" xfId="0" applyNumberFormat="1" applyFont="1" applyFill="1" applyBorder="1" applyAlignment="1">
      <alignment horizontal="center" vertical="center" wrapText="1"/>
    </xf>
    <xf numFmtId="180" fontId="0" fillId="0" borderId="0" xfId="0" applyNumberFormat="1"/>
    <xf numFmtId="0" fontId="42" fillId="0" borderId="0" xfId="0" applyFont="1" applyAlignment="1">
      <alignment horizontal="center"/>
    </xf>
    <xf numFmtId="0" fontId="42" fillId="0" borderId="0" xfId="0" applyFont="1" applyAlignment="1">
      <alignment horizontal="left"/>
    </xf>
    <xf numFmtId="4" fontId="42" fillId="0" borderId="0" xfId="0" applyNumberFormat="1" applyFont="1" applyAlignment="1">
      <alignment horizontal="center"/>
    </xf>
    <xf numFmtId="0" fontId="43" fillId="0" borderId="0" xfId="359" applyFont="1" applyAlignment="1">
      <alignment vertical="center"/>
    </xf>
    <xf numFmtId="0" fontId="43" fillId="0" borderId="0" xfId="359" applyFont="1" applyAlignment="1">
      <alignment horizontal="center" vertical="center"/>
    </xf>
    <xf numFmtId="0" fontId="43" fillId="0" borderId="0" xfId="359" applyFont="1" applyAlignment="1">
      <alignment horizontal="justify" vertical="center" wrapText="1"/>
    </xf>
    <xf numFmtId="4" fontId="43" fillId="0" borderId="0" xfId="359" applyNumberFormat="1" applyFont="1" applyAlignment="1">
      <alignment vertical="center" wrapText="1"/>
    </xf>
    <xf numFmtId="4" fontId="43" fillId="0" borderId="0" xfId="359" applyNumberFormat="1" applyFont="1" applyAlignment="1">
      <alignment horizontal="center" vertical="center" wrapText="1"/>
    </xf>
    <xf numFmtId="0" fontId="43" fillId="0" borderId="0" xfId="359" applyFont="1" applyAlignment="1">
      <alignment horizontal="center" vertical="center" wrapText="1"/>
    </xf>
    <xf numFmtId="4" fontId="44" fillId="0" borderId="0" xfId="359" applyNumberFormat="1" applyFont="1" applyAlignment="1">
      <alignment vertical="center" wrapText="1"/>
    </xf>
    <xf numFmtId="178" fontId="44" fillId="0" borderId="0" xfId="359" applyNumberFormat="1" applyFont="1" applyAlignment="1">
      <alignment horizontal="center" vertical="center" wrapText="1"/>
    </xf>
    <xf numFmtId="0" fontId="45" fillId="0" borderId="0" xfId="359" applyFont="1"/>
    <xf numFmtId="0" fontId="46" fillId="0" borderId="0" xfId="359" applyFont="1"/>
    <xf numFmtId="179" fontId="45" fillId="0" borderId="0" xfId="359" applyNumberFormat="1" applyFont="1" applyAlignment="1">
      <alignment horizontal="center"/>
    </xf>
    <xf numFmtId="178" fontId="45" fillId="0" borderId="0" xfId="359" applyNumberFormat="1" applyFont="1" applyAlignment="1">
      <alignment horizontal="center"/>
    </xf>
    <xf numFmtId="0" fontId="45" fillId="0" borderId="0" xfId="359" applyFont="1" applyAlignment="1">
      <alignment horizontal="center"/>
    </xf>
    <xf numFmtId="0" fontId="45" fillId="0" borderId="0" xfId="359" applyFont="1" applyAlignment="1">
      <alignment horizontal="left"/>
    </xf>
    <xf numFmtId="0" fontId="43" fillId="0" borderId="0" xfId="359" applyFont="1" applyAlignment="1">
      <alignment vertical="top"/>
    </xf>
    <xf numFmtId="0" fontId="43" fillId="0" borderId="0" xfId="359" applyFont="1" applyAlignment="1">
      <alignment horizontal="centerContinuous" vertical="top"/>
    </xf>
    <xf numFmtId="0" fontId="43" fillId="0" borderId="0" xfId="359" applyFont="1" applyAlignment="1">
      <alignment horizontal="centerContinuous" vertical="top" wrapText="1"/>
    </xf>
    <xf numFmtId="4" fontId="43" fillId="0" borderId="0" xfId="359" applyNumberFormat="1" applyFont="1" applyAlignment="1">
      <alignment horizontal="centerContinuous" vertical="top" wrapText="1"/>
    </xf>
    <xf numFmtId="0" fontId="47" fillId="0" borderId="0" xfId="359" applyFont="1" applyAlignment="1">
      <alignment vertical="top"/>
    </xf>
    <xf numFmtId="0" fontId="48" fillId="0" borderId="0" xfId="359" applyFont="1" applyAlignment="1">
      <alignment vertical="top"/>
    </xf>
    <xf numFmtId="10" fontId="43" fillId="0" borderId="28" xfId="359" applyNumberFormat="1" applyFont="1" applyBorder="1" applyAlignment="1">
      <alignment vertical="top"/>
    </xf>
    <xf numFmtId="10" fontId="43" fillId="0" borderId="29" xfId="360" applyNumberFormat="1" applyFont="1" applyBorder="1" applyAlignment="1">
      <alignment vertical="top"/>
    </xf>
    <xf numFmtId="4" fontId="43" fillId="0" borderId="29" xfId="359" applyNumberFormat="1" applyFont="1" applyBorder="1" applyAlignment="1">
      <alignment vertical="top"/>
    </xf>
    <xf numFmtId="0" fontId="43" fillId="0" borderId="29" xfId="359" applyFont="1" applyBorder="1" applyAlignment="1">
      <alignment horizontal="center" vertical="top"/>
    </xf>
    <xf numFmtId="0" fontId="49" fillId="0" borderId="29" xfId="359" applyFont="1" applyBorder="1" applyAlignment="1">
      <alignment vertical="top"/>
    </xf>
    <xf numFmtId="0" fontId="50" fillId="0" borderId="29" xfId="359" quotePrefix="1" applyFont="1" applyBorder="1" applyAlignment="1">
      <alignment horizontal="left" vertical="top"/>
    </xf>
    <xf numFmtId="0" fontId="38" fillId="0" borderId="30" xfId="359" quotePrefix="1" applyFont="1" applyBorder="1" applyAlignment="1">
      <alignment horizontal="left" vertical="top"/>
    </xf>
    <xf numFmtId="4" fontId="51" fillId="27" borderId="0" xfId="359" applyNumberFormat="1" applyFont="1" applyFill="1" applyAlignment="1">
      <alignment horizontal="center" vertical="top"/>
    </xf>
    <xf numFmtId="10" fontId="43" fillId="0" borderId="31" xfId="359" applyNumberFormat="1" applyFont="1" applyBorder="1" applyAlignment="1">
      <alignment vertical="top"/>
    </xf>
    <xf numFmtId="177" fontId="44" fillId="0" borderId="32" xfId="360" applyNumberFormat="1" applyFont="1" applyBorder="1" applyAlignment="1">
      <alignment vertical="top"/>
    </xf>
    <xf numFmtId="4" fontId="44" fillId="0" borderId="32" xfId="359" applyNumberFormat="1" applyFont="1" applyBorder="1" applyAlignment="1">
      <alignment vertical="top"/>
    </xf>
    <xf numFmtId="0" fontId="44" fillId="0" borderId="32" xfId="359" applyFont="1" applyBorder="1" applyAlignment="1">
      <alignment horizontal="center" vertical="top"/>
    </xf>
    <xf numFmtId="0" fontId="49" fillId="0" borderId="32" xfId="359" applyFont="1" applyBorder="1" applyAlignment="1">
      <alignment horizontal="justify" vertical="top" wrapText="1"/>
    </xf>
    <xf numFmtId="0" fontId="50" fillId="0" borderId="32" xfId="359" quotePrefix="1" applyFont="1" applyBorder="1" applyAlignment="1">
      <alignment horizontal="center" vertical="top"/>
    </xf>
    <xf numFmtId="0" fontId="50" fillId="0" borderId="33" xfId="359" quotePrefix="1" applyFont="1" applyBorder="1" applyAlignment="1">
      <alignment horizontal="center" vertical="top"/>
    </xf>
    <xf numFmtId="177" fontId="44" fillId="0" borderId="32" xfId="360" applyNumberFormat="1" applyFont="1" applyFill="1" applyBorder="1" applyAlignment="1">
      <alignment vertical="top"/>
    </xf>
    <xf numFmtId="10" fontId="43" fillId="0" borderId="34" xfId="359" applyNumberFormat="1" applyFont="1" applyBorder="1" applyAlignment="1">
      <alignment vertical="top"/>
    </xf>
    <xf numFmtId="177" fontId="44" fillId="0" borderId="35" xfId="360" applyNumberFormat="1" applyFont="1" applyFill="1" applyBorder="1" applyAlignment="1">
      <alignment vertical="top"/>
    </xf>
    <xf numFmtId="4" fontId="44" fillId="0" borderId="35" xfId="359" applyNumberFormat="1" applyFont="1" applyBorder="1" applyAlignment="1">
      <alignment vertical="top"/>
    </xf>
    <xf numFmtId="0" fontId="44" fillId="0" borderId="35" xfId="359" applyFont="1" applyBorder="1" applyAlignment="1">
      <alignment horizontal="center" vertical="top"/>
    </xf>
    <xf numFmtId="0" fontId="49" fillId="0" borderId="35" xfId="359" applyFont="1" applyBorder="1" applyAlignment="1">
      <alignment horizontal="justify" vertical="top" wrapText="1"/>
    </xf>
    <xf numFmtId="0" fontId="50" fillId="0" borderId="35" xfId="359" quotePrefix="1" applyFont="1" applyBorder="1" applyAlignment="1">
      <alignment horizontal="center" vertical="top"/>
    </xf>
    <xf numFmtId="0" fontId="50" fillId="0" borderId="36" xfId="359" quotePrefix="1" applyFont="1" applyBorder="1" applyAlignment="1">
      <alignment horizontal="center" vertical="top"/>
    </xf>
    <xf numFmtId="10" fontId="43" fillId="0" borderId="37" xfId="359" applyNumberFormat="1" applyFont="1" applyBorder="1" applyAlignment="1">
      <alignment vertical="top"/>
    </xf>
    <xf numFmtId="177" fontId="44" fillId="0" borderId="38" xfId="360" applyNumberFormat="1" applyFont="1" applyBorder="1" applyAlignment="1">
      <alignment vertical="top"/>
    </xf>
    <xf numFmtId="4" fontId="44" fillId="0" borderId="38" xfId="359" applyNumberFormat="1" applyFont="1" applyBorder="1" applyAlignment="1">
      <alignment vertical="top"/>
    </xf>
    <xf numFmtId="0" fontId="44" fillId="0" borderId="38" xfId="359" applyFont="1" applyBorder="1" applyAlignment="1">
      <alignment horizontal="center" vertical="top"/>
    </xf>
    <xf numFmtId="0" fontId="49" fillId="0" borderId="38" xfId="359" applyFont="1" applyBorder="1" applyAlignment="1">
      <alignment horizontal="justify" vertical="top" wrapText="1"/>
    </xf>
    <xf numFmtId="0" fontId="44" fillId="0" borderId="38" xfId="359" quotePrefix="1" applyFont="1" applyBorder="1" applyAlignment="1">
      <alignment horizontal="center" vertical="top"/>
    </xf>
    <xf numFmtId="0" fontId="44" fillId="0" borderId="39" xfId="359" quotePrefix="1" applyFont="1" applyBorder="1" applyAlignment="1">
      <alignment horizontal="center" vertical="top"/>
    </xf>
    <xf numFmtId="0" fontId="52" fillId="29" borderId="0" xfId="359" applyFont="1" applyFill="1" applyAlignment="1">
      <alignment horizontal="center" vertical="center"/>
    </xf>
    <xf numFmtId="0" fontId="52" fillId="28" borderId="40" xfId="359" applyFont="1" applyFill="1" applyBorder="1" applyAlignment="1">
      <alignment horizontal="center" vertical="center" wrapText="1"/>
    </xf>
    <xf numFmtId="0" fontId="52" fillId="28" borderId="27" xfId="359" applyFont="1" applyFill="1" applyBorder="1" applyAlignment="1">
      <alignment horizontal="center" vertical="center" wrapText="1"/>
    </xf>
    <xf numFmtId="4" fontId="52" fillId="28" borderId="27" xfId="359" applyNumberFormat="1" applyFont="1" applyFill="1" applyBorder="1" applyAlignment="1">
      <alignment horizontal="center" vertical="center" wrapText="1"/>
    </xf>
    <xf numFmtId="0" fontId="52" fillId="28" borderId="26" xfId="359" applyFont="1" applyFill="1" applyBorder="1" applyAlignment="1">
      <alignment horizontal="center" vertical="center" wrapText="1"/>
    </xf>
    <xf numFmtId="4" fontId="43" fillId="0" borderId="0" xfId="359" applyNumberFormat="1" applyFont="1" applyAlignment="1">
      <alignment vertical="center"/>
    </xf>
    <xf numFmtId="0" fontId="53" fillId="0" borderId="0" xfId="359" applyFont="1" applyAlignment="1">
      <alignment vertical="center"/>
    </xf>
    <xf numFmtId="4" fontId="39" fillId="27" borderId="0" xfId="359" applyNumberFormat="1" applyFont="1" applyFill="1" applyAlignment="1">
      <alignment horizontal="center"/>
    </xf>
    <xf numFmtId="0" fontId="38" fillId="0" borderId="0" xfId="359" applyFont="1" applyAlignment="1">
      <alignment vertical="top"/>
    </xf>
    <xf numFmtId="4" fontId="40" fillId="27" borderId="0" xfId="359" applyNumberFormat="1" applyFont="1" applyFill="1" applyAlignment="1">
      <alignment horizontal="center"/>
    </xf>
    <xf numFmtId="4" fontId="9" fillId="0" borderId="0" xfId="359" applyNumberFormat="1" applyFont="1" applyAlignment="1">
      <alignment horizontal="center" vertical="top"/>
    </xf>
    <xf numFmtId="0" fontId="9" fillId="0" borderId="0" xfId="359" applyFont="1" applyAlignment="1">
      <alignment horizontal="center" vertical="top"/>
    </xf>
    <xf numFmtId="0" fontId="9" fillId="0" borderId="0" xfId="359" applyFont="1" applyAlignment="1">
      <alignment vertical="top"/>
    </xf>
    <xf numFmtId="0" fontId="54" fillId="0" borderId="0" xfId="359" applyFont="1" applyAlignment="1">
      <alignment horizontal="left" vertical="top"/>
    </xf>
    <xf numFmtId="0" fontId="55" fillId="0" borderId="0" xfId="359" applyFont="1" applyAlignment="1">
      <alignment horizontal="left" vertical="top"/>
    </xf>
    <xf numFmtId="0" fontId="56" fillId="0" borderId="0" xfId="359" applyFont="1" applyAlignment="1">
      <alignment vertical="center"/>
    </xf>
    <xf numFmtId="4" fontId="57" fillId="27" borderId="0" xfId="359" applyNumberFormat="1" applyFont="1" applyFill="1" applyAlignment="1">
      <alignment horizontal="center"/>
    </xf>
    <xf numFmtId="4" fontId="9" fillId="0" borderId="0" xfId="359" applyNumberFormat="1" applyFont="1" applyAlignment="1">
      <alignment vertical="top"/>
    </xf>
    <xf numFmtId="0" fontId="37" fillId="0" borderId="0" xfId="359" applyFont="1" applyAlignment="1">
      <alignment horizontal="left" vertical="top"/>
    </xf>
    <xf numFmtId="0" fontId="50" fillId="0" borderId="41" xfId="359" quotePrefix="1" applyFont="1" applyBorder="1" applyAlignment="1">
      <alignment horizontal="center" vertical="top"/>
    </xf>
    <xf numFmtId="0" fontId="50" fillId="0" borderId="42" xfId="359" quotePrefix="1" applyFont="1" applyBorder="1" applyAlignment="1">
      <alignment horizontal="center" vertical="top"/>
    </xf>
    <xf numFmtId="0" fontId="49" fillId="0" borderId="42" xfId="359" applyFont="1" applyBorder="1" applyAlignment="1">
      <alignment horizontal="justify" vertical="top" wrapText="1"/>
    </xf>
    <xf numFmtId="0" fontId="44" fillId="0" borderId="42" xfId="359" applyFont="1" applyBorder="1" applyAlignment="1">
      <alignment horizontal="center" vertical="top"/>
    </xf>
    <xf numFmtId="4" fontId="44" fillId="0" borderId="42" xfId="359" applyNumberFormat="1" applyFont="1" applyBorder="1" applyAlignment="1">
      <alignment vertical="top"/>
    </xf>
    <xf numFmtId="177" fontId="44" fillId="0" borderId="42" xfId="360" applyNumberFormat="1" applyFont="1" applyFill="1" applyBorder="1" applyAlignment="1">
      <alignment vertical="top"/>
    </xf>
    <xf numFmtId="10" fontId="43" fillId="0" borderId="43" xfId="359" applyNumberFormat="1" applyFont="1" applyBorder="1" applyAlignment="1">
      <alignment vertical="top"/>
    </xf>
    <xf numFmtId="0" fontId="50" fillId="0" borderId="44" xfId="359" quotePrefix="1" applyFont="1" applyBorder="1" applyAlignment="1">
      <alignment horizontal="center" vertical="top"/>
    </xf>
    <xf numFmtId="0" fontId="50" fillId="0" borderId="45" xfId="359" quotePrefix="1" applyFont="1" applyBorder="1" applyAlignment="1">
      <alignment horizontal="center" vertical="top"/>
    </xf>
    <xf numFmtId="0" fontId="49" fillId="0" borderId="45" xfId="359" applyFont="1" applyBorder="1" applyAlignment="1">
      <alignment horizontal="justify" vertical="top" wrapText="1"/>
    </xf>
    <xf numFmtId="0" fontId="44" fillId="0" borderId="45" xfId="359" applyFont="1" applyBorder="1" applyAlignment="1">
      <alignment horizontal="center" vertical="top"/>
    </xf>
    <xf numFmtId="4" fontId="44" fillId="0" borderId="45" xfId="359" applyNumberFormat="1" applyFont="1" applyBorder="1" applyAlignment="1">
      <alignment vertical="top"/>
    </xf>
    <xf numFmtId="177" fontId="44" fillId="0" borderId="45" xfId="360" applyNumberFormat="1" applyFont="1" applyFill="1" applyBorder="1" applyAlignment="1">
      <alignment vertical="top"/>
    </xf>
    <xf numFmtId="10" fontId="43" fillId="0" borderId="46" xfId="359" applyNumberFormat="1" applyFont="1" applyBorder="1" applyAlignment="1">
      <alignment vertical="top"/>
    </xf>
  </cellXfs>
  <cellStyles count="361">
    <cellStyle name="12" xfId="4" xr:uid="{00000000-0005-0000-0000-000006000000}"/>
    <cellStyle name="20% - Ênfase1 2" xfId="5" xr:uid="{00000000-0005-0000-0000-000007000000}"/>
    <cellStyle name="20% - Ênfase2 2" xfId="6" xr:uid="{00000000-0005-0000-0000-000008000000}"/>
    <cellStyle name="20% - Ênfase3 2" xfId="7" xr:uid="{00000000-0005-0000-0000-000009000000}"/>
    <cellStyle name="20% - Ênfase4 2" xfId="8" xr:uid="{00000000-0005-0000-0000-00000A000000}"/>
    <cellStyle name="20% - Ênfase5 2" xfId="9" xr:uid="{00000000-0005-0000-0000-00000B000000}"/>
    <cellStyle name="20% - Ênfase6 2" xfId="10" xr:uid="{00000000-0005-0000-0000-00000C000000}"/>
    <cellStyle name="20% - Ênfase6 3" xfId="11" xr:uid="{00000000-0005-0000-0000-00000D000000}"/>
    <cellStyle name="40% - Accent1_ORÇAMENTO-PEXECUTIVO-16-02-09" xfId="12" xr:uid="{00000000-0005-0000-0000-00000E000000}"/>
    <cellStyle name="40% - Accent2_ORÇAMENTO-PEXECUTIVO-16-02-09" xfId="13" xr:uid="{00000000-0005-0000-0000-00000F000000}"/>
    <cellStyle name="40% - Accent3_ORÇAMENTO-PEXECUTIVO-16-02-09" xfId="14" xr:uid="{00000000-0005-0000-0000-000010000000}"/>
    <cellStyle name="40% - Accent4_ORÇAMENTO-PEXECUTIVO-16-02-09" xfId="15" xr:uid="{00000000-0005-0000-0000-000011000000}"/>
    <cellStyle name="40% - Accent5_ORÇAMENTO-PEXECUTIVO-16-02-09" xfId="16" xr:uid="{00000000-0005-0000-0000-000012000000}"/>
    <cellStyle name="40% - Accent6_ORÇAMENTO-PEXECUTIVO-16-02-09" xfId="17" xr:uid="{00000000-0005-0000-0000-000013000000}"/>
    <cellStyle name="40% - Ênfase1 2" xfId="18" xr:uid="{00000000-0005-0000-0000-000014000000}"/>
    <cellStyle name="40% - Ênfase2 2" xfId="19" xr:uid="{00000000-0005-0000-0000-000015000000}"/>
    <cellStyle name="40% - Ênfase3 2" xfId="20" xr:uid="{00000000-0005-0000-0000-000016000000}"/>
    <cellStyle name="40% - Ênfase4 2" xfId="21" xr:uid="{00000000-0005-0000-0000-000017000000}"/>
    <cellStyle name="40% - Ênfase5 2" xfId="22" xr:uid="{00000000-0005-0000-0000-000018000000}"/>
    <cellStyle name="40% - Ênfase6 2" xfId="23" xr:uid="{00000000-0005-0000-0000-000019000000}"/>
    <cellStyle name="60% - Ênfase1 2" xfId="24" xr:uid="{00000000-0005-0000-0000-00001A000000}"/>
    <cellStyle name="60% - Ênfase2 2" xfId="25" xr:uid="{00000000-0005-0000-0000-00001B000000}"/>
    <cellStyle name="60% - Ênfase3 2" xfId="26" xr:uid="{00000000-0005-0000-0000-00001C000000}"/>
    <cellStyle name="60% - Ênfase4 2" xfId="27" xr:uid="{00000000-0005-0000-0000-00001D000000}"/>
    <cellStyle name="60% - Ênfase5 2" xfId="28" xr:uid="{00000000-0005-0000-0000-00001E000000}"/>
    <cellStyle name="60% - Ênfase6 2" xfId="29" xr:uid="{00000000-0005-0000-0000-00001F000000}"/>
    <cellStyle name="Bom 2" xfId="30" xr:uid="{00000000-0005-0000-0000-000020000000}"/>
    <cellStyle name="Cálculo 2" xfId="31" xr:uid="{00000000-0005-0000-0000-000021000000}"/>
    <cellStyle name="Célula de Verificação 2" xfId="32" xr:uid="{00000000-0005-0000-0000-000022000000}"/>
    <cellStyle name="Célula Vinculada 2" xfId="33" xr:uid="{00000000-0005-0000-0000-000023000000}"/>
    <cellStyle name="Ênfase1 2" xfId="353" xr:uid="{00000000-0005-0000-0000-000064010000}"/>
    <cellStyle name="Ênfase2 2" xfId="354" xr:uid="{00000000-0005-0000-0000-000065010000}"/>
    <cellStyle name="Ênfase3 2" xfId="355" xr:uid="{00000000-0005-0000-0000-000066010000}"/>
    <cellStyle name="Ênfase4 2" xfId="356" xr:uid="{00000000-0005-0000-0000-000067010000}"/>
    <cellStyle name="Ênfase5 2" xfId="357" xr:uid="{00000000-0005-0000-0000-000068010000}"/>
    <cellStyle name="Ênfase6 2" xfId="358" xr:uid="{00000000-0005-0000-0000-000069010000}"/>
    <cellStyle name="Entrada 2" xfId="34" xr:uid="{00000000-0005-0000-0000-000024000000}"/>
    <cellStyle name="Entrada 3" xfId="35" xr:uid="{00000000-0005-0000-0000-000025000000}"/>
    <cellStyle name="Estilo 1" xfId="36" xr:uid="{00000000-0005-0000-0000-000026000000}"/>
    <cellStyle name="Estilo 1 2" xfId="37" xr:uid="{00000000-0005-0000-0000-000027000000}"/>
    <cellStyle name="Euro" xfId="38" xr:uid="{00000000-0005-0000-0000-000028000000}"/>
    <cellStyle name="Hiperlink 2" xfId="39" xr:uid="{00000000-0005-0000-0000-000029000000}"/>
    <cellStyle name="Hyperlink 2" xfId="40" xr:uid="{00000000-0005-0000-0000-00002A000000}"/>
    <cellStyle name="Incorreto 2" xfId="41" xr:uid="{00000000-0005-0000-0000-00002B000000}"/>
    <cellStyle name="Lien hypertexte visité_Précloture 2001" xfId="42" xr:uid="{00000000-0005-0000-0000-00002C000000}"/>
    <cellStyle name="Lien hypertexte_Précloture 2001" xfId="43" xr:uid="{00000000-0005-0000-0000-00002D000000}"/>
    <cellStyle name="Milliers [0]_An2-ActiRH-Ven" xfId="44" xr:uid="{00000000-0005-0000-0000-00002E000000}"/>
    <cellStyle name="Milliers_06-Graphique ventes consolidées tuyaux (Gde Export+Total Branche)" xfId="45" xr:uid="{00000000-0005-0000-0000-00002F000000}"/>
    <cellStyle name="Moeda" xfId="2" builtinId="4"/>
    <cellStyle name="Moeda 2" xfId="46" xr:uid="{00000000-0005-0000-0000-000030000000}"/>
    <cellStyle name="Moeda 2 2" xfId="47" xr:uid="{00000000-0005-0000-0000-000031000000}"/>
    <cellStyle name="Moeda 2 3" xfId="48" xr:uid="{00000000-0005-0000-0000-000032000000}"/>
    <cellStyle name="Moeda 2 4" xfId="49" xr:uid="{00000000-0005-0000-0000-000033000000}"/>
    <cellStyle name="Moeda 2 5" xfId="50" xr:uid="{00000000-0005-0000-0000-000034000000}"/>
    <cellStyle name="Moeda 2 6" xfId="51" xr:uid="{00000000-0005-0000-0000-000035000000}"/>
    <cellStyle name="Moeda 3" xfId="52" xr:uid="{00000000-0005-0000-0000-000036000000}"/>
    <cellStyle name="Moeda 3 2" xfId="53" xr:uid="{00000000-0005-0000-0000-000037000000}"/>
    <cellStyle name="Moeda 4" xfId="54" xr:uid="{00000000-0005-0000-0000-000038000000}"/>
    <cellStyle name="Moeda 4 10" xfId="55" xr:uid="{00000000-0005-0000-0000-000039000000}"/>
    <cellStyle name="Moeda 4 11" xfId="56" xr:uid="{00000000-0005-0000-0000-00003A000000}"/>
    <cellStyle name="Moeda 4 12" xfId="57" xr:uid="{00000000-0005-0000-0000-00003B000000}"/>
    <cellStyle name="Moeda 4 13" xfId="58" xr:uid="{00000000-0005-0000-0000-00003C000000}"/>
    <cellStyle name="Moeda 4 14" xfId="59" xr:uid="{00000000-0005-0000-0000-00003D000000}"/>
    <cellStyle name="Moeda 4 15" xfId="60" xr:uid="{00000000-0005-0000-0000-00003E000000}"/>
    <cellStyle name="Moeda 4 16" xfId="61" xr:uid="{00000000-0005-0000-0000-00003F000000}"/>
    <cellStyle name="Moeda 4 17" xfId="62" xr:uid="{00000000-0005-0000-0000-000040000000}"/>
    <cellStyle name="Moeda 4 18" xfId="63" xr:uid="{00000000-0005-0000-0000-000041000000}"/>
    <cellStyle name="Moeda 4 19" xfId="64" xr:uid="{00000000-0005-0000-0000-000042000000}"/>
    <cellStyle name="Moeda 4 2" xfId="65" xr:uid="{00000000-0005-0000-0000-000043000000}"/>
    <cellStyle name="Moeda 4 20" xfId="66" xr:uid="{00000000-0005-0000-0000-000044000000}"/>
    <cellStyle name="Moeda 4 21" xfId="67" xr:uid="{00000000-0005-0000-0000-000045000000}"/>
    <cellStyle name="Moeda 4 22" xfId="68" xr:uid="{00000000-0005-0000-0000-000046000000}"/>
    <cellStyle name="Moeda 4 23" xfId="69" xr:uid="{00000000-0005-0000-0000-000047000000}"/>
    <cellStyle name="Moeda 4 24" xfId="70" xr:uid="{00000000-0005-0000-0000-000048000000}"/>
    <cellStyle name="Moeda 4 25" xfId="71" xr:uid="{00000000-0005-0000-0000-000049000000}"/>
    <cellStyle name="Moeda 4 26" xfId="72" xr:uid="{00000000-0005-0000-0000-00004A000000}"/>
    <cellStyle name="Moeda 4 27" xfId="73" xr:uid="{00000000-0005-0000-0000-00004B000000}"/>
    <cellStyle name="Moeda 4 28" xfId="74" xr:uid="{00000000-0005-0000-0000-00004C000000}"/>
    <cellStyle name="Moeda 4 29" xfId="75" xr:uid="{00000000-0005-0000-0000-00004D000000}"/>
    <cellStyle name="Moeda 4 3" xfId="76" xr:uid="{00000000-0005-0000-0000-00004E000000}"/>
    <cellStyle name="Moeda 4 30" xfId="77" xr:uid="{00000000-0005-0000-0000-00004F000000}"/>
    <cellStyle name="Moeda 4 31" xfId="78" xr:uid="{00000000-0005-0000-0000-000050000000}"/>
    <cellStyle name="Moeda 4 32" xfId="79" xr:uid="{00000000-0005-0000-0000-000051000000}"/>
    <cellStyle name="Moeda 4 33" xfId="80" xr:uid="{00000000-0005-0000-0000-000052000000}"/>
    <cellStyle name="Moeda 4 4" xfId="81" xr:uid="{00000000-0005-0000-0000-000053000000}"/>
    <cellStyle name="Moeda 4 5" xfId="82" xr:uid="{00000000-0005-0000-0000-000054000000}"/>
    <cellStyle name="Moeda 4 6" xfId="83" xr:uid="{00000000-0005-0000-0000-000055000000}"/>
    <cellStyle name="Moeda 4 7" xfId="84" xr:uid="{00000000-0005-0000-0000-000056000000}"/>
    <cellStyle name="Moeda 4 8" xfId="85" xr:uid="{00000000-0005-0000-0000-000057000000}"/>
    <cellStyle name="Moeda 4 9" xfId="86" xr:uid="{00000000-0005-0000-0000-000058000000}"/>
    <cellStyle name="Moeda 5" xfId="87" xr:uid="{00000000-0005-0000-0000-000059000000}"/>
    <cellStyle name="Moeda 5 10" xfId="88" xr:uid="{00000000-0005-0000-0000-00005A000000}"/>
    <cellStyle name="Moeda 5 11" xfId="89" xr:uid="{00000000-0005-0000-0000-00005B000000}"/>
    <cellStyle name="Moeda 5 12" xfId="90" xr:uid="{00000000-0005-0000-0000-00005C000000}"/>
    <cellStyle name="Moeda 5 13" xfId="91" xr:uid="{00000000-0005-0000-0000-00005D000000}"/>
    <cellStyle name="Moeda 5 14" xfId="92" xr:uid="{00000000-0005-0000-0000-00005E000000}"/>
    <cellStyle name="Moeda 5 15" xfId="93" xr:uid="{00000000-0005-0000-0000-00005F000000}"/>
    <cellStyle name="Moeda 5 16" xfId="94" xr:uid="{00000000-0005-0000-0000-000060000000}"/>
    <cellStyle name="Moeda 5 17" xfId="95" xr:uid="{00000000-0005-0000-0000-000061000000}"/>
    <cellStyle name="Moeda 5 18" xfId="96" xr:uid="{00000000-0005-0000-0000-000062000000}"/>
    <cellStyle name="Moeda 5 19" xfId="97" xr:uid="{00000000-0005-0000-0000-000063000000}"/>
    <cellStyle name="Moeda 5 2" xfId="98" xr:uid="{00000000-0005-0000-0000-000064000000}"/>
    <cellStyle name="Moeda 5 20" xfId="99" xr:uid="{00000000-0005-0000-0000-000065000000}"/>
    <cellStyle name="Moeda 5 21" xfId="100" xr:uid="{00000000-0005-0000-0000-000066000000}"/>
    <cellStyle name="Moeda 5 22" xfId="101" xr:uid="{00000000-0005-0000-0000-000067000000}"/>
    <cellStyle name="Moeda 5 23" xfId="102" xr:uid="{00000000-0005-0000-0000-000068000000}"/>
    <cellStyle name="Moeda 5 24" xfId="103" xr:uid="{00000000-0005-0000-0000-000069000000}"/>
    <cellStyle name="Moeda 5 25" xfId="104" xr:uid="{00000000-0005-0000-0000-00006A000000}"/>
    <cellStyle name="Moeda 5 26" xfId="105" xr:uid="{00000000-0005-0000-0000-00006B000000}"/>
    <cellStyle name="Moeda 5 27" xfId="106" xr:uid="{00000000-0005-0000-0000-00006C000000}"/>
    <cellStyle name="Moeda 5 28" xfId="107" xr:uid="{00000000-0005-0000-0000-00006D000000}"/>
    <cellStyle name="Moeda 5 29" xfId="108" xr:uid="{00000000-0005-0000-0000-00006E000000}"/>
    <cellStyle name="Moeda 5 3" xfId="109" xr:uid="{00000000-0005-0000-0000-00006F000000}"/>
    <cellStyle name="Moeda 5 30" xfId="110" xr:uid="{00000000-0005-0000-0000-000070000000}"/>
    <cellStyle name="Moeda 5 31" xfId="111" xr:uid="{00000000-0005-0000-0000-000071000000}"/>
    <cellStyle name="Moeda 5 32" xfId="112" xr:uid="{00000000-0005-0000-0000-000072000000}"/>
    <cellStyle name="Moeda 5 4" xfId="113" xr:uid="{00000000-0005-0000-0000-000073000000}"/>
    <cellStyle name="Moeda 5 5" xfId="114" xr:uid="{00000000-0005-0000-0000-000074000000}"/>
    <cellStyle name="Moeda 5 6" xfId="115" xr:uid="{00000000-0005-0000-0000-000075000000}"/>
    <cellStyle name="Moeda 5 7" xfId="116" xr:uid="{00000000-0005-0000-0000-000076000000}"/>
    <cellStyle name="Moeda 5 8" xfId="117" xr:uid="{00000000-0005-0000-0000-000077000000}"/>
    <cellStyle name="Moeda 5 9" xfId="118" xr:uid="{00000000-0005-0000-0000-000078000000}"/>
    <cellStyle name="Moeda 6" xfId="119" xr:uid="{00000000-0005-0000-0000-000079000000}"/>
    <cellStyle name="Moeda 7" xfId="120" xr:uid="{00000000-0005-0000-0000-00007A000000}"/>
    <cellStyle name="Moeda 8" xfId="121" xr:uid="{00000000-0005-0000-0000-00007B000000}"/>
    <cellStyle name="Monétaire [0]_An2-ActiRH-Ven" xfId="122" xr:uid="{00000000-0005-0000-0000-00007C000000}"/>
    <cellStyle name="Monétaire_06-Graphique ventes consolidées tuyaux (Gde Export+Total Branche)" xfId="123" xr:uid="{00000000-0005-0000-0000-00007D000000}"/>
    <cellStyle name="Neutra 2" xfId="124" xr:uid="{00000000-0005-0000-0000-00007E000000}"/>
    <cellStyle name="Normal" xfId="0" builtinId="0"/>
    <cellStyle name="Normal 10" xfId="125" xr:uid="{00000000-0005-0000-0000-00007F000000}"/>
    <cellStyle name="Normal 11" xfId="126" xr:uid="{00000000-0005-0000-0000-000080000000}"/>
    <cellStyle name="Normal 12" xfId="127" xr:uid="{00000000-0005-0000-0000-000081000000}"/>
    <cellStyle name="Normal 13" xfId="128" xr:uid="{00000000-0005-0000-0000-000082000000}"/>
    <cellStyle name="Normal 14" xfId="129" xr:uid="{00000000-0005-0000-0000-000083000000}"/>
    <cellStyle name="Normal 15" xfId="130" xr:uid="{00000000-0005-0000-0000-000084000000}"/>
    <cellStyle name="Normal 16 2" xfId="359" xr:uid="{C9012F1B-845A-4ADF-A1CC-DC77A1CC8E7A}"/>
    <cellStyle name="Normal 2" xfId="131" xr:uid="{00000000-0005-0000-0000-000085000000}"/>
    <cellStyle name="Normal 2 2" xfId="132" xr:uid="{00000000-0005-0000-0000-000086000000}"/>
    <cellStyle name="Normal 2 2 2" xfId="133" xr:uid="{00000000-0005-0000-0000-000087000000}"/>
    <cellStyle name="Normal 2 3" xfId="134" xr:uid="{00000000-0005-0000-0000-000088000000}"/>
    <cellStyle name="Normal 2 4" xfId="135" xr:uid="{00000000-0005-0000-0000-000089000000}"/>
    <cellStyle name="Normal 2 5" xfId="136" xr:uid="{00000000-0005-0000-0000-00008A000000}"/>
    <cellStyle name="Normal 2_Planilha" xfId="137" xr:uid="{00000000-0005-0000-0000-00008B000000}"/>
    <cellStyle name="Normal 3" xfId="138" xr:uid="{00000000-0005-0000-0000-00008C000000}"/>
    <cellStyle name="Normal 3 2" xfId="139" xr:uid="{00000000-0005-0000-0000-00008D000000}"/>
    <cellStyle name="Normal 3 2 2" xfId="140" xr:uid="{00000000-0005-0000-0000-00008E000000}"/>
    <cellStyle name="Normal 3 3" xfId="141" xr:uid="{00000000-0005-0000-0000-00008F000000}"/>
    <cellStyle name="Normal 3 4" xfId="142" xr:uid="{00000000-0005-0000-0000-000090000000}"/>
    <cellStyle name="Normal 3 5" xfId="143" xr:uid="{00000000-0005-0000-0000-000091000000}"/>
    <cellStyle name="Normal 3 6" xfId="144" xr:uid="{00000000-0005-0000-0000-000092000000}"/>
    <cellStyle name="Normal 3 6 2" xfId="145" xr:uid="{00000000-0005-0000-0000-000093000000}"/>
    <cellStyle name="Normal 3_AERO.NATAL - PLANILHA GERAL - PROJETO BÁSICO V.19 - Juliana" xfId="146" xr:uid="{00000000-0005-0000-0000-000094000000}"/>
    <cellStyle name="Normal 4" xfId="147" xr:uid="{00000000-0005-0000-0000-000095000000}"/>
    <cellStyle name="Normal 4 10" xfId="148" xr:uid="{00000000-0005-0000-0000-000096000000}"/>
    <cellStyle name="Normal 4 11" xfId="149" xr:uid="{00000000-0005-0000-0000-000097000000}"/>
    <cellStyle name="Normal 4 12" xfId="150" xr:uid="{00000000-0005-0000-0000-000098000000}"/>
    <cellStyle name="Normal 4 13" xfId="151" xr:uid="{00000000-0005-0000-0000-000099000000}"/>
    <cellStyle name="Normal 4 14" xfId="152" xr:uid="{00000000-0005-0000-0000-00009A000000}"/>
    <cellStyle name="Normal 4 15" xfId="153" xr:uid="{00000000-0005-0000-0000-00009B000000}"/>
    <cellStyle name="Normal 4 16" xfId="154" xr:uid="{00000000-0005-0000-0000-00009C000000}"/>
    <cellStyle name="Normal 4 17" xfId="155" xr:uid="{00000000-0005-0000-0000-00009D000000}"/>
    <cellStyle name="Normal 4 18" xfId="156" xr:uid="{00000000-0005-0000-0000-00009E000000}"/>
    <cellStyle name="Normal 4 19" xfId="157" xr:uid="{00000000-0005-0000-0000-00009F000000}"/>
    <cellStyle name="Normal 4 2" xfId="158" xr:uid="{00000000-0005-0000-0000-0000A0000000}"/>
    <cellStyle name="Normal 4 2 2" xfId="159" xr:uid="{00000000-0005-0000-0000-0000A1000000}"/>
    <cellStyle name="Normal 4 20" xfId="160" xr:uid="{00000000-0005-0000-0000-0000A2000000}"/>
    <cellStyle name="Normal 4 21" xfId="161" xr:uid="{00000000-0005-0000-0000-0000A3000000}"/>
    <cellStyle name="Normal 4 22" xfId="162" xr:uid="{00000000-0005-0000-0000-0000A4000000}"/>
    <cellStyle name="Normal 4 23" xfId="163" xr:uid="{00000000-0005-0000-0000-0000A5000000}"/>
    <cellStyle name="Normal 4 24" xfId="164" xr:uid="{00000000-0005-0000-0000-0000A6000000}"/>
    <cellStyle name="Normal 4 25" xfId="165" xr:uid="{00000000-0005-0000-0000-0000A7000000}"/>
    <cellStyle name="Normal 4 26" xfId="166" xr:uid="{00000000-0005-0000-0000-0000A8000000}"/>
    <cellStyle name="Normal 4 27" xfId="167" xr:uid="{00000000-0005-0000-0000-0000A9000000}"/>
    <cellStyle name="Normal 4 28" xfId="168" xr:uid="{00000000-0005-0000-0000-0000AA000000}"/>
    <cellStyle name="Normal 4 29" xfId="169" xr:uid="{00000000-0005-0000-0000-0000AB000000}"/>
    <cellStyle name="Normal 4 3" xfId="170" xr:uid="{00000000-0005-0000-0000-0000AC000000}"/>
    <cellStyle name="Normal 4 30" xfId="171" xr:uid="{00000000-0005-0000-0000-0000AD000000}"/>
    <cellStyle name="Normal 4 31" xfId="172" xr:uid="{00000000-0005-0000-0000-0000AE000000}"/>
    <cellStyle name="Normal 4 32" xfId="173" xr:uid="{00000000-0005-0000-0000-0000AF000000}"/>
    <cellStyle name="Normal 4 33" xfId="174" xr:uid="{00000000-0005-0000-0000-0000B0000000}"/>
    <cellStyle name="Normal 4 4" xfId="175" xr:uid="{00000000-0005-0000-0000-0000B1000000}"/>
    <cellStyle name="Normal 4 5" xfId="176" xr:uid="{00000000-0005-0000-0000-0000B2000000}"/>
    <cellStyle name="Normal 4 6" xfId="177" xr:uid="{00000000-0005-0000-0000-0000B3000000}"/>
    <cellStyle name="Normal 4 7" xfId="178" xr:uid="{00000000-0005-0000-0000-0000B4000000}"/>
    <cellStyle name="Normal 4 8" xfId="179" xr:uid="{00000000-0005-0000-0000-0000B5000000}"/>
    <cellStyle name="Normal 4 9" xfId="180" xr:uid="{00000000-0005-0000-0000-0000B6000000}"/>
    <cellStyle name="Normal 4_CF008" xfId="181" xr:uid="{00000000-0005-0000-0000-0000B7000000}"/>
    <cellStyle name="Normal 5" xfId="182" xr:uid="{00000000-0005-0000-0000-0000B8000000}"/>
    <cellStyle name="Normal 5 10" xfId="183" xr:uid="{00000000-0005-0000-0000-0000B9000000}"/>
    <cellStyle name="Normal 5 11" xfId="184" xr:uid="{00000000-0005-0000-0000-0000BA000000}"/>
    <cellStyle name="Normal 5 12" xfId="185" xr:uid="{00000000-0005-0000-0000-0000BB000000}"/>
    <cellStyle name="Normal 5 13" xfId="186" xr:uid="{00000000-0005-0000-0000-0000BC000000}"/>
    <cellStyle name="Normal 5 14" xfId="187" xr:uid="{00000000-0005-0000-0000-0000BD000000}"/>
    <cellStyle name="Normal 5 15" xfId="188" xr:uid="{00000000-0005-0000-0000-0000BE000000}"/>
    <cellStyle name="Normal 5 16" xfId="189" xr:uid="{00000000-0005-0000-0000-0000BF000000}"/>
    <cellStyle name="Normal 5 17" xfId="190" xr:uid="{00000000-0005-0000-0000-0000C0000000}"/>
    <cellStyle name="Normal 5 18" xfId="191" xr:uid="{00000000-0005-0000-0000-0000C1000000}"/>
    <cellStyle name="Normal 5 19" xfId="192" xr:uid="{00000000-0005-0000-0000-0000C2000000}"/>
    <cellStyle name="Normal 5 2" xfId="193" xr:uid="{00000000-0005-0000-0000-0000C3000000}"/>
    <cellStyle name="Normal 5 20" xfId="194" xr:uid="{00000000-0005-0000-0000-0000C4000000}"/>
    <cellStyle name="Normal 5 21" xfId="195" xr:uid="{00000000-0005-0000-0000-0000C5000000}"/>
    <cellStyle name="Normal 5 22" xfId="196" xr:uid="{00000000-0005-0000-0000-0000C6000000}"/>
    <cellStyle name="Normal 5 23" xfId="197" xr:uid="{00000000-0005-0000-0000-0000C7000000}"/>
    <cellStyle name="Normal 5 24" xfId="198" xr:uid="{00000000-0005-0000-0000-0000C8000000}"/>
    <cellStyle name="Normal 5 25" xfId="199" xr:uid="{00000000-0005-0000-0000-0000C9000000}"/>
    <cellStyle name="Normal 5 26" xfId="200" xr:uid="{00000000-0005-0000-0000-0000CA000000}"/>
    <cellStyle name="Normal 5 27" xfId="201" xr:uid="{00000000-0005-0000-0000-0000CB000000}"/>
    <cellStyle name="Normal 5 28" xfId="202" xr:uid="{00000000-0005-0000-0000-0000CC000000}"/>
    <cellStyle name="Normal 5 29" xfId="203" xr:uid="{00000000-0005-0000-0000-0000CD000000}"/>
    <cellStyle name="Normal 5 3" xfId="204" xr:uid="{00000000-0005-0000-0000-0000CE000000}"/>
    <cellStyle name="Normal 5 30" xfId="205" xr:uid="{00000000-0005-0000-0000-0000CF000000}"/>
    <cellStyle name="Normal 5 31" xfId="206" xr:uid="{00000000-0005-0000-0000-0000D0000000}"/>
    <cellStyle name="Normal 5 32" xfId="207" xr:uid="{00000000-0005-0000-0000-0000D1000000}"/>
    <cellStyle name="Normal 5 33" xfId="208" xr:uid="{00000000-0005-0000-0000-0000D2000000}"/>
    <cellStyle name="Normal 5 4" xfId="209" xr:uid="{00000000-0005-0000-0000-0000D3000000}"/>
    <cellStyle name="Normal 5 5" xfId="210" xr:uid="{00000000-0005-0000-0000-0000D4000000}"/>
    <cellStyle name="Normal 5 6" xfId="211" xr:uid="{00000000-0005-0000-0000-0000D5000000}"/>
    <cellStyle name="Normal 5 7" xfId="212" xr:uid="{00000000-0005-0000-0000-0000D6000000}"/>
    <cellStyle name="Normal 5 8" xfId="213" xr:uid="{00000000-0005-0000-0000-0000D7000000}"/>
    <cellStyle name="Normal 5 9" xfId="214" xr:uid="{00000000-0005-0000-0000-0000D8000000}"/>
    <cellStyle name="Normal 6" xfId="215" xr:uid="{00000000-0005-0000-0000-0000D9000000}"/>
    <cellStyle name="Normal 6 2" xfId="216" xr:uid="{00000000-0005-0000-0000-0000DA000000}"/>
    <cellStyle name="Normal 7" xfId="217" xr:uid="{00000000-0005-0000-0000-0000DB000000}"/>
    <cellStyle name="Normal 7 10" xfId="218" xr:uid="{00000000-0005-0000-0000-0000DC000000}"/>
    <cellStyle name="Normal 7 11" xfId="219" xr:uid="{00000000-0005-0000-0000-0000DD000000}"/>
    <cellStyle name="Normal 7 12" xfId="220" xr:uid="{00000000-0005-0000-0000-0000DE000000}"/>
    <cellStyle name="Normal 7 13" xfId="221" xr:uid="{00000000-0005-0000-0000-0000DF000000}"/>
    <cellStyle name="Normal 7 14" xfId="222" xr:uid="{00000000-0005-0000-0000-0000E0000000}"/>
    <cellStyle name="Normal 7 15" xfId="223" xr:uid="{00000000-0005-0000-0000-0000E1000000}"/>
    <cellStyle name="Normal 7 16" xfId="224" xr:uid="{00000000-0005-0000-0000-0000E2000000}"/>
    <cellStyle name="Normal 7 17" xfId="225" xr:uid="{00000000-0005-0000-0000-0000E3000000}"/>
    <cellStyle name="Normal 7 18" xfId="226" xr:uid="{00000000-0005-0000-0000-0000E4000000}"/>
    <cellStyle name="Normal 7 19" xfId="227" xr:uid="{00000000-0005-0000-0000-0000E5000000}"/>
    <cellStyle name="Normal 7 2" xfId="228" xr:uid="{00000000-0005-0000-0000-0000E6000000}"/>
    <cellStyle name="Normal 7 20" xfId="229" xr:uid="{00000000-0005-0000-0000-0000E7000000}"/>
    <cellStyle name="Normal 7 21" xfId="230" xr:uid="{00000000-0005-0000-0000-0000E8000000}"/>
    <cellStyle name="Normal 7 22" xfId="231" xr:uid="{00000000-0005-0000-0000-0000E9000000}"/>
    <cellStyle name="Normal 7 23" xfId="232" xr:uid="{00000000-0005-0000-0000-0000EA000000}"/>
    <cellStyle name="Normal 7 24" xfId="233" xr:uid="{00000000-0005-0000-0000-0000EB000000}"/>
    <cellStyle name="Normal 7 25" xfId="234" xr:uid="{00000000-0005-0000-0000-0000EC000000}"/>
    <cellStyle name="Normal 7 26" xfId="235" xr:uid="{00000000-0005-0000-0000-0000ED000000}"/>
    <cellStyle name="Normal 7 27" xfId="236" xr:uid="{00000000-0005-0000-0000-0000EE000000}"/>
    <cellStyle name="Normal 7 28" xfId="237" xr:uid="{00000000-0005-0000-0000-0000EF000000}"/>
    <cellStyle name="Normal 7 29" xfId="238" xr:uid="{00000000-0005-0000-0000-0000F0000000}"/>
    <cellStyle name="Normal 7 3" xfId="239" xr:uid="{00000000-0005-0000-0000-0000F1000000}"/>
    <cellStyle name="Normal 7 30" xfId="240" xr:uid="{00000000-0005-0000-0000-0000F2000000}"/>
    <cellStyle name="Normal 7 31" xfId="241" xr:uid="{00000000-0005-0000-0000-0000F3000000}"/>
    <cellStyle name="Normal 7 32" xfId="242" xr:uid="{00000000-0005-0000-0000-0000F4000000}"/>
    <cellStyle name="Normal 7 33" xfId="243" xr:uid="{00000000-0005-0000-0000-0000F5000000}"/>
    <cellStyle name="Normal 7 4" xfId="244" xr:uid="{00000000-0005-0000-0000-0000F6000000}"/>
    <cellStyle name="Normal 7 5" xfId="245" xr:uid="{00000000-0005-0000-0000-0000F7000000}"/>
    <cellStyle name="Normal 7 6" xfId="246" xr:uid="{00000000-0005-0000-0000-0000F8000000}"/>
    <cellStyle name="Normal 7 7" xfId="247" xr:uid="{00000000-0005-0000-0000-0000F9000000}"/>
    <cellStyle name="Normal 7 8" xfId="248" xr:uid="{00000000-0005-0000-0000-0000FA000000}"/>
    <cellStyle name="Normal 7 9" xfId="249" xr:uid="{00000000-0005-0000-0000-0000FB000000}"/>
    <cellStyle name="Normal 8" xfId="250" xr:uid="{00000000-0005-0000-0000-0000FC000000}"/>
    <cellStyle name="Normal 8 10" xfId="251" xr:uid="{00000000-0005-0000-0000-0000FD000000}"/>
    <cellStyle name="Normal 8 11" xfId="252" xr:uid="{00000000-0005-0000-0000-0000FE000000}"/>
    <cellStyle name="Normal 8 12" xfId="253" xr:uid="{00000000-0005-0000-0000-0000FF000000}"/>
    <cellStyle name="Normal 8 13" xfId="254" xr:uid="{00000000-0005-0000-0000-000000010000}"/>
    <cellStyle name="Normal 8 14" xfId="255" xr:uid="{00000000-0005-0000-0000-000001010000}"/>
    <cellStyle name="Normal 8 15" xfId="256" xr:uid="{00000000-0005-0000-0000-000002010000}"/>
    <cellStyle name="Normal 8 16" xfId="257" xr:uid="{00000000-0005-0000-0000-000003010000}"/>
    <cellStyle name="Normal 8 17" xfId="258" xr:uid="{00000000-0005-0000-0000-000004010000}"/>
    <cellStyle name="Normal 8 18" xfId="259" xr:uid="{00000000-0005-0000-0000-000005010000}"/>
    <cellStyle name="Normal 8 19" xfId="260" xr:uid="{00000000-0005-0000-0000-000006010000}"/>
    <cellStyle name="Normal 8 2" xfId="261" xr:uid="{00000000-0005-0000-0000-000007010000}"/>
    <cellStyle name="Normal 8 20" xfId="262" xr:uid="{00000000-0005-0000-0000-000008010000}"/>
    <cellStyle name="Normal 8 21" xfId="263" xr:uid="{00000000-0005-0000-0000-000009010000}"/>
    <cellStyle name="Normal 8 22" xfId="264" xr:uid="{00000000-0005-0000-0000-00000A010000}"/>
    <cellStyle name="Normal 8 23" xfId="265" xr:uid="{00000000-0005-0000-0000-00000B010000}"/>
    <cellStyle name="Normal 8 24" xfId="266" xr:uid="{00000000-0005-0000-0000-00000C010000}"/>
    <cellStyle name="Normal 8 25" xfId="267" xr:uid="{00000000-0005-0000-0000-00000D010000}"/>
    <cellStyle name="Normal 8 26" xfId="268" xr:uid="{00000000-0005-0000-0000-00000E010000}"/>
    <cellStyle name="Normal 8 27" xfId="269" xr:uid="{00000000-0005-0000-0000-00000F010000}"/>
    <cellStyle name="Normal 8 28" xfId="270" xr:uid="{00000000-0005-0000-0000-000010010000}"/>
    <cellStyle name="Normal 8 29" xfId="271" xr:uid="{00000000-0005-0000-0000-000011010000}"/>
    <cellStyle name="Normal 8 3" xfId="272" xr:uid="{00000000-0005-0000-0000-000012010000}"/>
    <cellStyle name="Normal 8 30" xfId="273" xr:uid="{00000000-0005-0000-0000-000013010000}"/>
    <cellStyle name="Normal 8 31" xfId="274" xr:uid="{00000000-0005-0000-0000-000014010000}"/>
    <cellStyle name="Normal 8 4" xfId="275" xr:uid="{00000000-0005-0000-0000-000015010000}"/>
    <cellStyle name="Normal 8 5" xfId="276" xr:uid="{00000000-0005-0000-0000-000016010000}"/>
    <cellStyle name="Normal 8 6" xfId="277" xr:uid="{00000000-0005-0000-0000-000017010000}"/>
    <cellStyle name="Normal 8 7" xfId="278" xr:uid="{00000000-0005-0000-0000-000018010000}"/>
    <cellStyle name="Normal 8 8" xfId="279" xr:uid="{00000000-0005-0000-0000-000019010000}"/>
    <cellStyle name="Normal 8 9" xfId="280" xr:uid="{00000000-0005-0000-0000-00001A010000}"/>
    <cellStyle name="Normal 9" xfId="281" xr:uid="{00000000-0005-0000-0000-00001B010000}"/>
    <cellStyle name="Normal 9 2" xfId="282" xr:uid="{00000000-0005-0000-0000-00001C010000}"/>
    <cellStyle name="Nota 2" xfId="283" xr:uid="{00000000-0005-0000-0000-00001E010000}"/>
    <cellStyle name="padroes" xfId="284" xr:uid="{00000000-0005-0000-0000-00001F010000}"/>
    <cellStyle name="padroes 2" xfId="285" xr:uid="{00000000-0005-0000-0000-000020010000}"/>
    <cellStyle name="planilhas" xfId="286" xr:uid="{00000000-0005-0000-0000-000021010000}"/>
    <cellStyle name="Porcentagem" xfId="3" builtinId="5"/>
    <cellStyle name="Porcentagem 2" xfId="287" xr:uid="{00000000-0005-0000-0000-000022010000}"/>
    <cellStyle name="Porcentagem 2 2" xfId="288" xr:uid="{00000000-0005-0000-0000-000023010000}"/>
    <cellStyle name="Porcentagem 2 3" xfId="289" xr:uid="{00000000-0005-0000-0000-000024010000}"/>
    <cellStyle name="Porcentagem 2 3 2" xfId="290" xr:uid="{00000000-0005-0000-0000-000025010000}"/>
    <cellStyle name="Porcentagem 3" xfId="291" xr:uid="{00000000-0005-0000-0000-000026010000}"/>
    <cellStyle name="Porcentagem 4" xfId="292" xr:uid="{00000000-0005-0000-0000-000027010000}"/>
    <cellStyle name="Porcentagem 5" xfId="293" xr:uid="{00000000-0005-0000-0000-000028010000}"/>
    <cellStyle name="Porcentagem 7" xfId="360" xr:uid="{5F30D070-0B71-49D2-80FD-3F95BB35A3AA}"/>
    <cellStyle name="Saída 2" xfId="294" xr:uid="{00000000-0005-0000-0000-000029010000}"/>
    <cellStyle name="Sem título1" xfId="295" xr:uid="{00000000-0005-0000-0000-00002A010000}"/>
    <cellStyle name="Separador de milhares 2" xfId="296" xr:uid="{00000000-0005-0000-0000-00002B010000}"/>
    <cellStyle name="Separador de milhares 2 2" xfId="297" xr:uid="{00000000-0005-0000-0000-00002C010000}"/>
    <cellStyle name="Separador de milhares 2 2 2" xfId="298" xr:uid="{00000000-0005-0000-0000-00002D010000}"/>
    <cellStyle name="Separador de milhares 2_22.10 - CISTERNA" xfId="299" xr:uid="{00000000-0005-0000-0000-00002E010000}"/>
    <cellStyle name="Separador de milhares 3" xfId="300" xr:uid="{00000000-0005-0000-0000-00002F010000}"/>
    <cellStyle name="Separador de milhares 3 2" xfId="301" xr:uid="{00000000-0005-0000-0000-000030010000}"/>
    <cellStyle name="Separador de milhares 3 3" xfId="302" xr:uid="{00000000-0005-0000-0000-000031010000}"/>
    <cellStyle name="Separador de milhares 4" xfId="303" xr:uid="{00000000-0005-0000-0000-000032010000}"/>
    <cellStyle name="Separador de milhares 4 2" xfId="304" xr:uid="{00000000-0005-0000-0000-000033010000}"/>
    <cellStyle name="Separador de milhares 4 3" xfId="305" xr:uid="{00000000-0005-0000-0000-000034010000}"/>
    <cellStyle name="Separador de milhares 5" xfId="306" xr:uid="{00000000-0005-0000-0000-000035010000}"/>
    <cellStyle name="Separador de milhares 6" xfId="307" xr:uid="{00000000-0005-0000-0000-000036010000}"/>
    <cellStyle name="Separador de milhares 7" xfId="308" xr:uid="{00000000-0005-0000-0000-000037010000}"/>
    <cellStyle name="Separador de milhares 7 2" xfId="309" xr:uid="{00000000-0005-0000-0000-000038010000}"/>
    <cellStyle name="Standard_CANALISATION" xfId="310" xr:uid="{00000000-0005-0000-0000-000039010000}"/>
    <cellStyle name="Texto de Aviso 2" xfId="311" xr:uid="{00000000-0005-0000-0000-00003A010000}"/>
    <cellStyle name="Texto Explicativo 2" xfId="312" xr:uid="{00000000-0005-0000-0000-00003B010000}"/>
    <cellStyle name="Título 1 1" xfId="314" xr:uid="{00000000-0005-0000-0000-00003D010000}"/>
    <cellStyle name="Título 1 1 1" xfId="315" xr:uid="{00000000-0005-0000-0000-00003E010000}"/>
    <cellStyle name="Título 1 1 1 1" xfId="316" xr:uid="{00000000-0005-0000-0000-00003F010000}"/>
    <cellStyle name="Título 1 1 1_ADM. LOCAL" xfId="317" xr:uid="{00000000-0005-0000-0000-000040010000}"/>
    <cellStyle name="Título 1 1_ADM. LOCAL" xfId="318" xr:uid="{00000000-0005-0000-0000-000041010000}"/>
    <cellStyle name="Título 1 2" xfId="319" xr:uid="{00000000-0005-0000-0000-000042010000}"/>
    <cellStyle name="Título 10" xfId="320" xr:uid="{00000000-0005-0000-0000-000043010000}"/>
    <cellStyle name="Título 11" xfId="321" xr:uid="{00000000-0005-0000-0000-000044010000}"/>
    <cellStyle name="Título 12" xfId="322" xr:uid="{00000000-0005-0000-0000-000045010000}"/>
    <cellStyle name="Título 13" xfId="323" xr:uid="{00000000-0005-0000-0000-000046010000}"/>
    <cellStyle name="Título 2 2" xfId="324" xr:uid="{00000000-0005-0000-0000-000047010000}"/>
    <cellStyle name="Título 3 2" xfId="325" xr:uid="{00000000-0005-0000-0000-000048010000}"/>
    <cellStyle name="Título 3 2 2" xfId="326" xr:uid="{00000000-0005-0000-0000-000049010000}"/>
    <cellStyle name="Título 3 2 3" xfId="327" xr:uid="{00000000-0005-0000-0000-00004A010000}"/>
    <cellStyle name="Título 3 2 4" xfId="328" xr:uid="{00000000-0005-0000-0000-00004B010000}"/>
    <cellStyle name="Título 4 2" xfId="329" xr:uid="{00000000-0005-0000-0000-00004C010000}"/>
    <cellStyle name="Título 5" xfId="330" xr:uid="{00000000-0005-0000-0000-00004D010000}"/>
    <cellStyle name="Título 6" xfId="331" xr:uid="{00000000-0005-0000-0000-00004E010000}"/>
    <cellStyle name="Título 7" xfId="332" xr:uid="{00000000-0005-0000-0000-00004F010000}"/>
    <cellStyle name="Título 8" xfId="333" xr:uid="{00000000-0005-0000-0000-000050010000}"/>
    <cellStyle name="Título 9" xfId="334" xr:uid="{00000000-0005-0000-0000-000051010000}"/>
    <cellStyle name="Total 2" xfId="313" xr:uid="{00000000-0005-0000-0000-00003C010000}"/>
    <cellStyle name="Vírgula" xfId="1" builtinId="3"/>
    <cellStyle name="Vírgula 10" xfId="335" xr:uid="{00000000-0005-0000-0000-000052010000}"/>
    <cellStyle name="Vírgula 11" xfId="336" xr:uid="{00000000-0005-0000-0000-000053010000}"/>
    <cellStyle name="Vírgula 12" xfId="337" xr:uid="{00000000-0005-0000-0000-000054010000}"/>
    <cellStyle name="Vírgula 13" xfId="338" xr:uid="{00000000-0005-0000-0000-000055010000}"/>
    <cellStyle name="Vírgula 2" xfId="339" xr:uid="{00000000-0005-0000-0000-000056010000}"/>
    <cellStyle name="Vírgula 2 2" xfId="340" xr:uid="{00000000-0005-0000-0000-000057010000}"/>
    <cellStyle name="Vírgula 2 3" xfId="341" xr:uid="{00000000-0005-0000-0000-000058010000}"/>
    <cellStyle name="Vírgula 2_CF008" xfId="342" xr:uid="{00000000-0005-0000-0000-000059010000}"/>
    <cellStyle name="Vírgula 3" xfId="343" xr:uid="{00000000-0005-0000-0000-00005A010000}"/>
    <cellStyle name="Vírgula 4" xfId="344" xr:uid="{00000000-0005-0000-0000-00005B010000}"/>
    <cellStyle name="Vírgula 5" xfId="345" xr:uid="{00000000-0005-0000-0000-00005C010000}"/>
    <cellStyle name="Vírgula 6" xfId="346" xr:uid="{00000000-0005-0000-0000-00005D010000}"/>
    <cellStyle name="Vírgula 6 2" xfId="347" xr:uid="{00000000-0005-0000-0000-00005E010000}"/>
    <cellStyle name="Vírgula 7" xfId="348" xr:uid="{00000000-0005-0000-0000-00005F010000}"/>
    <cellStyle name="Vírgula 8" xfId="349" xr:uid="{00000000-0005-0000-0000-000060010000}"/>
    <cellStyle name="Vírgula 9" xfId="350" xr:uid="{00000000-0005-0000-0000-000061010000}"/>
    <cellStyle name="Währung [0]_FIE-prix vente raccords" xfId="351" xr:uid="{00000000-0005-0000-0000-000062010000}"/>
    <cellStyle name="Währung_FIE-prix vente raccords" xfId="352" xr:uid="{00000000-0005-0000-0000-00006301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C7CE"/>
      <rgbColor rgb="FFB7DEE8"/>
      <rgbColor rgb="FF9C0006"/>
      <rgbColor rgb="FF008000"/>
      <rgbColor rgb="FF002060"/>
      <rgbColor rgb="FF808000"/>
      <rgbColor rgb="FF800080"/>
      <rgbColor rgb="FF00A933"/>
      <rgbColor rgb="FFC0C0C0"/>
      <rgbColor rgb="FF808080"/>
      <rgbColor rgb="FF8EB4E3"/>
      <rgbColor rgb="FFC9211E"/>
      <rgbColor rgb="FFFFFFCC"/>
      <rgbColor rgb="FFCCFFFF"/>
      <rgbColor rgb="FFD6DCE5"/>
      <rgbColor rgb="FFFF8080"/>
      <rgbColor rgb="FF0066CC"/>
      <rgbColor rgb="FFCCCCFF"/>
      <rgbColor rgb="FF3333CC"/>
      <rgbColor rgb="FFD9D9D9"/>
      <rgbColor rgb="FFE3E3E3"/>
      <rgbColor rgb="FFB9CDE5"/>
      <rgbColor rgb="FFBFBFBF"/>
      <rgbColor rgb="FFFF7120"/>
      <rgbColor rgb="FF4F81BD"/>
      <rgbColor rgb="FF0000CC"/>
      <rgbColor rgb="FF4BACC6"/>
      <rgbColor rgb="FFDEEBF7"/>
      <rgbColor rgb="FFCCFFCC"/>
      <rgbColor rgb="FFFFFF99"/>
      <rgbColor rgb="FF99CCFF"/>
      <rgbColor rgb="FFFF99CC"/>
      <rgbColor rgb="FFCC99FF"/>
      <rgbColor rgb="FFFFCC99"/>
      <rgbColor rgb="FF4472C4"/>
      <rgbColor rgb="FF33CCCC"/>
      <rgbColor rgb="FFA6A6A6"/>
      <rgbColor rgb="FFFFCC00"/>
      <rgbColor rgb="FFFF9900"/>
      <rgbColor rgb="FFFF6600"/>
      <rgbColor rgb="FF7F7F7F"/>
      <rgbColor rgb="FF969696"/>
      <rgbColor rgb="FF003366"/>
      <rgbColor rgb="FF339966"/>
      <rgbColor rgb="FFDCE6F2"/>
      <rgbColor rgb="FFFF8000"/>
      <rgbColor rgb="FF993300"/>
      <rgbColor rgb="FFE46C0A"/>
      <rgbColor rgb="FF333399"/>
      <rgbColor rgb="FF333333"/>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ML332"/>
  <sheetViews>
    <sheetView showGridLines="0" showZeros="0" view="pageBreakPreview" topLeftCell="A234" zoomScale="70" zoomScaleNormal="100" zoomScaleSheetLayoutView="70" zoomScalePageLayoutView="90" workbookViewId="0">
      <selection activeCell="H260" sqref="H260"/>
    </sheetView>
  </sheetViews>
  <sheetFormatPr defaultColWidth="9.109375" defaultRowHeight="14.4" x14ac:dyDescent="0.3"/>
  <cols>
    <col min="1" max="1" width="20" style="55" customWidth="1"/>
    <col min="2" max="2" width="12.88671875" style="57" customWidth="1"/>
    <col min="3" max="3" width="4.33203125" style="1" customWidth="1"/>
    <col min="4" max="4" width="11.88671875" style="54" customWidth="1"/>
    <col min="6" max="6" width="15.88671875" style="55" customWidth="1"/>
    <col min="7" max="7" width="7" style="55" customWidth="1"/>
    <col min="8" max="8" width="92.109375" style="56" customWidth="1"/>
    <col min="9" max="9" width="10.6640625" style="55" customWidth="1"/>
    <col min="11" max="11" width="12" style="58" customWidth="1"/>
    <col min="12" max="12" width="8.88671875" style="55" customWidth="1"/>
    <col min="13" max="13" width="12.33203125" style="58" customWidth="1"/>
    <col min="14" max="14" width="22.5546875" style="58" bestFit="1" customWidth="1"/>
    <col min="15" max="15" width="9.88671875" style="6" customWidth="1"/>
    <col min="16" max="16" width="3.33203125" style="1" customWidth="1"/>
    <col min="17" max="18" width="15.6640625" style="20" customWidth="1"/>
    <col min="19" max="19" width="6.6640625" style="1" customWidth="1"/>
    <col min="20" max="20" width="15.6640625" style="5" customWidth="1"/>
    <col min="21" max="21" width="21.6640625" style="1" customWidth="1"/>
    <col min="22" max="22" width="15.88671875" style="1" customWidth="1"/>
    <col min="23" max="23" width="13.6640625" style="1" customWidth="1"/>
    <col min="24" max="25" width="9.109375" style="1"/>
    <col min="26" max="26" width="22.5546875" style="1" customWidth="1"/>
    <col min="27" max="1017" width="9.109375" style="1"/>
    <col min="1018" max="1026" width="11.5546875" style="4" customWidth="1"/>
    <col min="1027" max="16384" width="9.109375" style="4"/>
  </cols>
  <sheetData>
    <row r="1" spans="1:20" s="1" customFormat="1" thickBot="1" x14ac:dyDescent="0.35">
      <c r="A1" s="9" t="s">
        <v>2</v>
      </c>
      <c r="B1" s="12" t="s">
        <v>5</v>
      </c>
      <c r="D1" s="8" t="s">
        <v>0</v>
      </c>
      <c r="F1" s="9"/>
      <c r="G1" s="10" t="s">
        <v>3</v>
      </c>
      <c r="H1" s="11" t="s">
        <v>1</v>
      </c>
      <c r="I1" s="10" t="s">
        <v>4</v>
      </c>
      <c r="K1" s="13" t="s">
        <v>6</v>
      </c>
      <c r="L1" s="15" t="s">
        <v>10</v>
      </c>
      <c r="M1" s="16" t="s">
        <v>11</v>
      </c>
      <c r="N1" s="17" t="s">
        <v>12</v>
      </c>
      <c r="O1" s="14" t="s">
        <v>7</v>
      </c>
      <c r="Q1" s="7"/>
      <c r="R1" s="3"/>
      <c r="T1" s="5"/>
    </row>
    <row r="2" spans="1:20" s="1" customFormat="1" ht="13.8" thickTop="1" x14ac:dyDescent="0.3">
      <c r="A2" s="22">
        <v>4915744</v>
      </c>
      <c r="B2" s="26">
        <v>2500</v>
      </c>
      <c r="D2" s="21" t="s">
        <v>13</v>
      </c>
      <c r="F2" s="23" t="s">
        <v>14</v>
      </c>
      <c r="G2" s="23" t="s">
        <v>404</v>
      </c>
      <c r="H2" s="24" t="s">
        <v>178</v>
      </c>
      <c r="I2" s="25" t="s">
        <v>231</v>
      </c>
      <c r="K2" s="27">
        <v>0.74</v>
      </c>
      <c r="L2" s="28">
        <v>0.24179999999999999</v>
      </c>
      <c r="M2" s="27">
        <v>0.91</v>
      </c>
      <c r="N2" s="29">
        <v>2275</v>
      </c>
      <c r="O2" s="30" t="s">
        <v>15</v>
      </c>
      <c r="Q2" s="31">
        <v>0</v>
      </c>
      <c r="R2" s="20">
        <v>2275</v>
      </c>
      <c r="T2" s="5"/>
    </row>
    <row r="3" spans="1:20" s="1" customFormat="1" ht="13.2" x14ac:dyDescent="0.3">
      <c r="A3" s="22" t="s">
        <v>16</v>
      </c>
      <c r="B3" s="26">
        <v>200</v>
      </c>
      <c r="D3" s="21" t="s">
        <v>416</v>
      </c>
      <c r="F3" s="23" t="s">
        <v>17</v>
      </c>
      <c r="G3" s="23" t="s">
        <v>404</v>
      </c>
      <c r="H3" s="24" t="s">
        <v>210</v>
      </c>
      <c r="I3" s="25" t="s">
        <v>249</v>
      </c>
      <c r="K3" s="27">
        <v>42.68</v>
      </c>
      <c r="L3" s="28">
        <v>0.24179999999999999</v>
      </c>
      <c r="M3" s="27">
        <v>53</v>
      </c>
      <c r="N3" s="29">
        <v>10600</v>
      </c>
      <c r="O3" s="30" t="s">
        <v>18</v>
      </c>
      <c r="Q3" s="31">
        <v>0</v>
      </c>
      <c r="R3" s="20">
        <v>10600</v>
      </c>
      <c r="T3" s="5"/>
    </row>
    <row r="4" spans="1:20" s="1" customFormat="1" ht="13.2" x14ac:dyDescent="0.3">
      <c r="A4" s="22" t="s">
        <v>567</v>
      </c>
      <c r="B4" s="26">
        <v>1</v>
      </c>
      <c r="D4" s="21" t="s">
        <v>566</v>
      </c>
      <c r="F4" s="23" t="s">
        <v>17</v>
      </c>
      <c r="G4" s="23" t="s">
        <v>404</v>
      </c>
      <c r="H4" s="24" t="s">
        <v>568</v>
      </c>
      <c r="I4" s="32" t="s">
        <v>4</v>
      </c>
      <c r="K4" s="27">
        <v>52834.85</v>
      </c>
      <c r="L4" s="28">
        <v>0.24179999999999999</v>
      </c>
      <c r="M4" s="27">
        <v>65610.31</v>
      </c>
      <c r="N4" s="29">
        <v>65610.31</v>
      </c>
      <c r="O4" s="30" t="s">
        <v>413</v>
      </c>
      <c r="Q4" s="31">
        <v>0</v>
      </c>
      <c r="R4" s="20">
        <v>65610.31</v>
      </c>
      <c r="T4" s="5"/>
    </row>
    <row r="5" spans="1:20" s="1" customFormat="1" ht="13.2" x14ac:dyDescent="0.3">
      <c r="A5" s="22" t="s">
        <v>20</v>
      </c>
      <c r="B5" s="26">
        <v>16</v>
      </c>
      <c r="D5" s="21" t="s">
        <v>19</v>
      </c>
      <c r="F5" s="23" t="s">
        <v>17</v>
      </c>
      <c r="G5" s="23" t="s">
        <v>404</v>
      </c>
      <c r="H5" s="24" t="s">
        <v>180</v>
      </c>
      <c r="I5" s="25" t="s">
        <v>270</v>
      </c>
      <c r="K5" s="27">
        <v>925.46</v>
      </c>
      <c r="L5" s="28">
        <v>0.24179999999999999</v>
      </c>
      <c r="M5" s="27">
        <v>1149.23</v>
      </c>
      <c r="N5" s="29">
        <v>18387.68</v>
      </c>
      <c r="O5" s="30" t="s">
        <v>18</v>
      </c>
      <c r="Q5" s="31">
        <v>0</v>
      </c>
      <c r="R5" s="20">
        <v>18387.68</v>
      </c>
      <c r="T5" s="5"/>
    </row>
    <row r="6" spans="1:20" s="1" customFormat="1" ht="13.2" x14ac:dyDescent="0.3">
      <c r="A6" s="22" t="s">
        <v>22</v>
      </c>
      <c r="B6" s="26">
        <v>48</v>
      </c>
      <c r="D6" s="21" t="s">
        <v>21</v>
      </c>
      <c r="F6" s="23" t="s">
        <v>17</v>
      </c>
      <c r="G6" s="23" t="s">
        <v>404</v>
      </c>
      <c r="H6" s="24" t="s">
        <v>181</v>
      </c>
      <c r="I6" s="25" t="s">
        <v>233</v>
      </c>
      <c r="K6" s="27">
        <v>701.52</v>
      </c>
      <c r="L6" s="28">
        <v>0.24179999999999999</v>
      </c>
      <c r="M6" s="27">
        <v>871.14</v>
      </c>
      <c r="N6" s="29">
        <v>41814.720000000001</v>
      </c>
      <c r="O6" s="30" t="s">
        <v>18</v>
      </c>
      <c r="Q6" s="31">
        <v>0</v>
      </c>
      <c r="R6" s="20">
        <v>41814.720000000001</v>
      </c>
      <c r="T6" s="5"/>
    </row>
    <row r="7" spans="1:20" s="1" customFormat="1" ht="13.2" x14ac:dyDescent="0.3">
      <c r="A7" s="22" t="s">
        <v>24</v>
      </c>
      <c r="B7" s="26">
        <v>8</v>
      </c>
      <c r="D7" s="21" t="s">
        <v>23</v>
      </c>
      <c r="F7" s="23" t="s">
        <v>17</v>
      </c>
      <c r="G7" s="23" t="s">
        <v>404</v>
      </c>
      <c r="H7" s="24" t="s">
        <v>182</v>
      </c>
      <c r="I7" s="25" t="s">
        <v>270</v>
      </c>
      <c r="K7" s="27">
        <v>993.2</v>
      </c>
      <c r="L7" s="28">
        <v>0.24179999999999999</v>
      </c>
      <c r="M7" s="27">
        <v>1233.3499999999999</v>
      </c>
      <c r="N7" s="29">
        <v>9866.7999999999993</v>
      </c>
      <c r="O7" s="30" t="s">
        <v>18</v>
      </c>
      <c r="Q7" s="31">
        <v>0</v>
      </c>
      <c r="R7" s="20">
        <v>9866.7999999999993</v>
      </c>
      <c r="T7" s="5"/>
    </row>
    <row r="8" spans="1:20" s="1" customFormat="1" ht="13.2" x14ac:dyDescent="0.3">
      <c r="A8" s="22" t="s">
        <v>26</v>
      </c>
      <c r="B8" s="26">
        <v>24</v>
      </c>
      <c r="D8" s="21" t="s">
        <v>25</v>
      </c>
      <c r="F8" s="23" t="s">
        <v>17</v>
      </c>
      <c r="G8" s="23" t="s">
        <v>404</v>
      </c>
      <c r="H8" s="24" t="s">
        <v>271</v>
      </c>
      <c r="I8" s="25" t="s">
        <v>233</v>
      </c>
      <c r="K8" s="27">
        <v>400.42</v>
      </c>
      <c r="L8" s="28">
        <v>0.24179999999999999</v>
      </c>
      <c r="M8" s="27">
        <v>497.24</v>
      </c>
      <c r="N8" s="29">
        <v>11933.76</v>
      </c>
      <c r="O8" s="30" t="s">
        <v>18</v>
      </c>
      <c r="Q8" s="31">
        <v>0</v>
      </c>
      <c r="R8" s="20">
        <v>11933.76</v>
      </c>
      <c r="T8" s="5"/>
    </row>
    <row r="9" spans="1:20" s="1" customFormat="1" ht="13.2" x14ac:dyDescent="0.3">
      <c r="A9" s="22" t="s">
        <v>28</v>
      </c>
      <c r="B9" s="26">
        <v>1</v>
      </c>
      <c r="D9" s="21" t="s">
        <v>27</v>
      </c>
      <c r="F9" s="23" t="s">
        <v>17</v>
      </c>
      <c r="G9" s="23" t="s">
        <v>404</v>
      </c>
      <c r="H9" s="24" t="s">
        <v>183</v>
      </c>
      <c r="I9" s="25" t="s">
        <v>4</v>
      </c>
      <c r="K9" s="27">
        <v>2402.7600000000002</v>
      </c>
      <c r="L9" s="28">
        <v>0.24179999999999999</v>
      </c>
      <c r="M9" s="27">
        <v>2983.74</v>
      </c>
      <c r="N9" s="29">
        <v>2983.74</v>
      </c>
      <c r="O9" s="30" t="s">
        <v>18</v>
      </c>
      <c r="Q9" s="31">
        <v>0</v>
      </c>
      <c r="R9" s="20">
        <v>2983.74</v>
      </c>
      <c r="T9" s="5"/>
    </row>
    <row r="10" spans="1:20" x14ac:dyDescent="0.3">
      <c r="A10" s="22" t="s">
        <v>30</v>
      </c>
      <c r="B10" s="26">
        <v>1</v>
      </c>
      <c r="D10" s="21" t="s">
        <v>29</v>
      </c>
      <c r="E10" s="4"/>
      <c r="F10" s="23" t="s">
        <v>17</v>
      </c>
      <c r="G10" s="23" t="s">
        <v>404</v>
      </c>
      <c r="H10" s="24" t="s">
        <v>184</v>
      </c>
      <c r="I10" s="25" t="s">
        <v>4</v>
      </c>
      <c r="J10" s="4"/>
      <c r="K10" s="27">
        <v>1969.12</v>
      </c>
      <c r="L10" s="28">
        <v>0.24179999999999999</v>
      </c>
      <c r="M10" s="27">
        <v>2445.25</v>
      </c>
      <c r="N10" s="27">
        <v>2445.25</v>
      </c>
      <c r="O10" s="30" t="s">
        <v>31</v>
      </c>
      <c r="Q10" s="31">
        <v>0</v>
      </c>
      <c r="R10" s="20">
        <v>2445.25</v>
      </c>
    </row>
    <row r="11" spans="1:20" s="1" customFormat="1" ht="13.2" x14ac:dyDescent="0.3">
      <c r="A11" s="22">
        <v>102623</v>
      </c>
      <c r="B11" s="26">
        <v>1</v>
      </c>
      <c r="D11" s="21" t="s">
        <v>32</v>
      </c>
      <c r="F11" s="23" t="s">
        <v>33</v>
      </c>
      <c r="G11" s="23" t="s">
        <v>404</v>
      </c>
      <c r="H11" s="24" t="s">
        <v>185</v>
      </c>
      <c r="I11" s="25" t="s">
        <v>269</v>
      </c>
      <c r="K11" s="27">
        <v>756.17</v>
      </c>
      <c r="L11" s="28">
        <v>0.24179999999999999</v>
      </c>
      <c r="M11" s="27">
        <v>939.01</v>
      </c>
      <c r="N11" s="29">
        <v>939.01</v>
      </c>
      <c r="O11" s="30" t="s">
        <v>31</v>
      </c>
      <c r="Q11" s="31">
        <v>0</v>
      </c>
      <c r="R11" s="20">
        <v>939.01</v>
      </c>
      <c r="T11" s="5"/>
    </row>
    <row r="12" spans="1:20" s="1" customFormat="1" ht="13.2" x14ac:dyDescent="0.3">
      <c r="A12" s="22" t="s">
        <v>35</v>
      </c>
      <c r="B12" s="26">
        <v>1</v>
      </c>
      <c r="D12" s="21" t="s">
        <v>34</v>
      </c>
      <c r="F12" s="23" t="s">
        <v>17</v>
      </c>
      <c r="G12" s="23" t="s">
        <v>404</v>
      </c>
      <c r="H12" s="24" t="s">
        <v>186</v>
      </c>
      <c r="I12" s="25" t="s">
        <v>4</v>
      </c>
      <c r="K12" s="27">
        <v>2862.34</v>
      </c>
      <c r="L12" s="28">
        <v>0.24179999999999999</v>
      </c>
      <c r="M12" s="27">
        <v>3554.45</v>
      </c>
      <c r="N12" s="29">
        <v>3554.45</v>
      </c>
      <c r="O12" s="30" t="s">
        <v>31</v>
      </c>
      <c r="Q12" s="31">
        <v>0</v>
      </c>
      <c r="R12" s="20">
        <v>3554.45</v>
      </c>
      <c r="T12" s="5"/>
    </row>
    <row r="13" spans="1:20" s="1" customFormat="1" ht="13.2" x14ac:dyDescent="0.3">
      <c r="A13" s="22" t="s">
        <v>37</v>
      </c>
      <c r="B13" s="26">
        <v>16</v>
      </c>
      <c r="D13" s="21" t="s">
        <v>36</v>
      </c>
      <c r="F13" s="23" t="s">
        <v>17</v>
      </c>
      <c r="G13" s="23" t="s">
        <v>404</v>
      </c>
      <c r="H13" s="24" t="s">
        <v>187</v>
      </c>
      <c r="I13" s="25" t="s">
        <v>270</v>
      </c>
      <c r="K13" s="27">
        <v>5616</v>
      </c>
      <c r="L13" s="28">
        <v>0.24179999999999999</v>
      </c>
      <c r="M13" s="27">
        <v>6973.94</v>
      </c>
      <c r="N13" s="29">
        <v>111583.03999999999</v>
      </c>
      <c r="O13" s="30" t="s">
        <v>31</v>
      </c>
      <c r="Q13" s="31">
        <v>0</v>
      </c>
      <c r="R13" s="20">
        <v>111583.03999999999</v>
      </c>
      <c r="T13" s="5"/>
    </row>
    <row r="14" spans="1:20" s="1" customFormat="1" ht="13.2" x14ac:dyDescent="0.3">
      <c r="A14" s="22" t="s">
        <v>39</v>
      </c>
      <c r="B14" s="26">
        <v>32</v>
      </c>
      <c r="D14" s="21" t="s">
        <v>38</v>
      </c>
      <c r="F14" s="23" t="s">
        <v>17</v>
      </c>
      <c r="G14" s="23" t="s">
        <v>404</v>
      </c>
      <c r="H14" s="24" t="s">
        <v>188</v>
      </c>
      <c r="I14" s="25" t="s">
        <v>270</v>
      </c>
      <c r="K14" s="27">
        <v>950</v>
      </c>
      <c r="L14" s="28">
        <v>0.24179999999999999</v>
      </c>
      <c r="M14" s="27">
        <v>1179.71</v>
      </c>
      <c r="N14" s="29">
        <v>37750.720000000001</v>
      </c>
      <c r="O14" s="30" t="s">
        <v>31</v>
      </c>
      <c r="Q14" s="31">
        <v>0</v>
      </c>
      <c r="R14" s="20">
        <v>37750.720000000001</v>
      </c>
      <c r="T14" s="5"/>
    </row>
    <row r="15" spans="1:20" s="1" customFormat="1" ht="13.2" x14ac:dyDescent="0.3">
      <c r="A15" s="22" t="s">
        <v>41</v>
      </c>
      <c r="B15" s="26">
        <v>123186.96</v>
      </c>
      <c r="D15" s="21" t="s">
        <v>40</v>
      </c>
      <c r="F15" s="23" t="s">
        <v>17</v>
      </c>
      <c r="G15" s="23" t="s">
        <v>404</v>
      </c>
      <c r="H15" s="24" t="s">
        <v>190</v>
      </c>
      <c r="I15" s="25" t="s">
        <v>191</v>
      </c>
      <c r="K15" s="27">
        <v>0.81</v>
      </c>
      <c r="L15" s="28">
        <v>0.24179999999999999</v>
      </c>
      <c r="M15" s="27">
        <v>1</v>
      </c>
      <c r="N15" s="29">
        <v>123186.96</v>
      </c>
      <c r="O15" s="30" t="s">
        <v>31</v>
      </c>
      <c r="Q15" s="31">
        <v>0</v>
      </c>
      <c r="R15" s="20">
        <v>123186.96</v>
      </c>
      <c r="T15" s="5"/>
    </row>
    <row r="16" spans="1:20" s="1" customFormat="1" ht="13.2" x14ac:dyDescent="0.3">
      <c r="A16" s="22" t="s">
        <v>43</v>
      </c>
      <c r="B16" s="26">
        <v>1387.44</v>
      </c>
      <c r="D16" s="21" t="s">
        <v>42</v>
      </c>
      <c r="F16" s="23" t="s">
        <v>17</v>
      </c>
      <c r="G16" s="23" t="s">
        <v>404</v>
      </c>
      <c r="H16" s="24" t="s">
        <v>192</v>
      </c>
      <c r="I16" s="25" t="s">
        <v>191</v>
      </c>
      <c r="K16" s="27">
        <v>0.98</v>
      </c>
      <c r="L16" s="28">
        <v>0.24179999999999999</v>
      </c>
      <c r="M16" s="27">
        <v>1.21</v>
      </c>
      <c r="N16" s="29">
        <v>1678.8</v>
      </c>
      <c r="O16" s="30" t="s">
        <v>31</v>
      </c>
      <c r="Q16" s="31">
        <v>0</v>
      </c>
      <c r="R16" s="20">
        <v>1678.8</v>
      </c>
      <c r="T16" s="5"/>
    </row>
    <row r="17" spans="1:32" s="1" customFormat="1" ht="13.2" x14ac:dyDescent="0.3">
      <c r="A17" s="22" t="s">
        <v>45</v>
      </c>
      <c r="B17" s="26">
        <v>150545.14000000001</v>
      </c>
      <c r="D17" s="21" t="s">
        <v>44</v>
      </c>
      <c r="F17" s="23" t="s">
        <v>17</v>
      </c>
      <c r="G17" s="23" t="s">
        <v>404</v>
      </c>
      <c r="H17" s="24" t="s">
        <v>193</v>
      </c>
      <c r="I17" s="25" t="s">
        <v>191</v>
      </c>
      <c r="K17" s="27">
        <v>0.56999999999999995</v>
      </c>
      <c r="L17" s="28">
        <v>0.24179999999999999</v>
      </c>
      <c r="M17" s="27">
        <v>0.7</v>
      </c>
      <c r="N17" s="29">
        <v>105381.59</v>
      </c>
      <c r="O17" s="30" t="s">
        <v>31</v>
      </c>
      <c r="Q17" s="31">
        <v>0</v>
      </c>
      <c r="R17" s="20">
        <v>105381.59</v>
      </c>
      <c r="T17" s="5"/>
    </row>
    <row r="18" spans="1:32" s="1" customFormat="1" ht="13.2" x14ac:dyDescent="0.3">
      <c r="A18" s="22" t="s">
        <v>47</v>
      </c>
      <c r="B18" s="26">
        <v>1695.57</v>
      </c>
      <c r="D18" s="21" t="s">
        <v>46</v>
      </c>
      <c r="F18" s="23" t="s">
        <v>17</v>
      </c>
      <c r="G18" s="23" t="s">
        <v>404</v>
      </c>
      <c r="H18" s="24" t="s">
        <v>194</v>
      </c>
      <c r="I18" s="25" t="s">
        <v>191</v>
      </c>
      <c r="K18" s="27">
        <v>0.7</v>
      </c>
      <c r="L18" s="28">
        <v>0.24179999999999999</v>
      </c>
      <c r="M18" s="27">
        <v>0.86</v>
      </c>
      <c r="N18" s="29">
        <v>1458.19</v>
      </c>
      <c r="O18" s="30" t="s">
        <v>31</v>
      </c>
      <c r="Q18" s="31">
        <v>0</v>
      </c>
      <c r="R18" s="20">
        <v>1458.19</v>
      </c>
      <c r="T18" s="5"/>
    </row>
    <row r="19" spans="1:32" s="1" customFormat="1" ht="13.2" x14ac:dyDescent="0.3">
      <c r="A19" s="22" t="s">
        <v>49</v>
      </c>
      <c r="B19" s="26">
        <v>2</v>
      </c>
      <c r="D19" s="21" t="s">
        <v>48</v>
      </c>
      <c r="F19" s="23" t="s">
        <v>17</v>
      </c>
      <c r="G19" s="23" t="s">
        <v>404</v>
      </c>
      <c r="H19" s="24" t="s">
        <v>195</v>
      </c>
      <c r="I19" s="25" t="s">
        <v>4</v>
      </c>
      <c r="K19" s="27">
        <v>700</v>
      </c>
      <c r="L19" s="28">
        <v>0.24179999999999999</v>
      </c>
      <c r="M19" s="27">
        <v>869.26</v>
      </c>
      <c r="N19" s="29">
        <v>1738.52</v>
      </c>
      <c r="O19" s="30" t="s">
        <v>31</v>
      </c>
      <c r="Q19" s="31">
        <v>0</v>
      </c>
      <c r="R19" s="20">
        <v>1738.52</v>
      </c>
      <c r="T19" s="5"/>
    </row>
    <row r="20" spans="1:32" s="1" customFormat="1" ht="13.2" x14ac:dyDescent="0.3">
      <c r="A20" s="22" t="s">
        <v>51</v>
      </c>
      <c r="B20" s="26">
        <v>100</v>
      </c>
      <c r="D20" s="21" t="s">
        <v>50</v>
      </c>
      <c r="F20" s="23" t="s">
        <v>17</v>
      </c>
      <c r="G20" s="23" t="s">
        <v>404</v>
      </c>
      <c r="H20" s="24" t="s">
        <v>196</v>
      </c>
      <c r="I20" s="25" t="s">
        <v>4</v>
      </c>
      <c r="K20" s="27">
        <v>11261.27</v>
      </c>
      <c r="L20" s="28">
        <v>0.24179999999999999</v>
      </c>
      <c r="M20" s="27">
        <v>13984.24</v>
      </c>
      <c r="N20" s="29">
        <v>1398424</v>
      </c>
      <c r="O20" s="30" t="s">
        <v>31</v>
      </c>
      <c r="Q20" s="31">
        <v>0</v>
      </c>
      <c r="R20" s="20">
        <v>1398424</v>
      </c>
      <c r="T20" s="5"/>
    </row>
    <row r="21" spans="1:32" s="1" customFormat="1" ht="13.2" x14ac:dyDescent="0.3">
      <c r="A21" s="22" t="s">
        <v>53</v>
      </c>
      <c r="B21" s="26">
        <v>12.8</v>
      </c>
      <c r="D21" s="21" t="s">
        <v>52</v>
      </c>
      <c r="F21" s="33" t="s">
        <v>17</v>
      </c>
      <c r="G21" s="23" t="s">
        <v>404</v>
      </c>
      <c r="H21" s="24" t="s">
        <v>197</v>
      </c>
      <c r="I21" s="25" t="s">
        <v>231</v>
      </c>
      <c r="K21" s="27">
        <v>538.20000000000005</v>
      </c>
      <c r="L21" s="28">
        <v>0.24179999999999999</v>
      </c>
      <c r="M21" s="27">
        <v>668.33</v>
      </c>
      <c r="N21" s="29">
        <v>8554.6200000000008</v>
      </c>
      <c r="O21" s="30" t="s">
        <v>18</v>
      </c>
      <c r="Q21" s="31">
        <v>0</v>
      </c>
      <c r="R21" s="20">
        <v>8554.6200000000008</v>
      </c>
      <c r="T21" s="5"/>
    </row>
    <row r="22" spans="1:32" s="1" customFormat="1" ht="13.2" x14ac:dyDescent="0.3">
      <c r="A22" s="22">
        <v>5213441</v>
      </c>
      <c r="B22" s="26">
        <v>20</v>
      </c>
      <c r="D22" s="21" t="s">
        <v>54</v>
      </c>
      <c r="F22" s="33" t="s">
        <v>14</v>
      </c>
      <c r="G22" s="23" t="s">
        <v>404</v>
      </c>
      <c r="H22" s="24" t="s">
        <v>331</v>
      </c>
      <c r="I22" s="25" t="s">
        <v>269</v>
      </c>
      <c r="K22" s="27">
        <v>490.09</v>
      </c>
      <c r="L22" s="28">
        <v>0.24179999999999999</v>
      </c>
      <c r="M22" s="27">
        <v>608.59</v>
      </c>
      <c r="N22" s="29">
        <v>12171.8</v>
      </c>
      <c r="O22" s="30" t="s">
        <v>18</v>
      </c>
      <c r="Q22" s="31">
        <v>0</v>
      </c>
      <c r="R22" s="20">
        <v>12171.8</v>
      </c>
      <c r="T22" s="5"/>
    </row>
    <row r="23" spans="1:32" s="1" customFormat="1" ht="13.2" x14ac:dyDescent="0.3">
      <c r="A23" s="22">
        <v>5213489</v>
      </c>
      <c r="B23" s="26">
        <v>5</v>
      </c>
      <c r="D23" s="21" t="s">
        <v>55</v>
      </c>
      <c r="F23" s="33" t="s">
        <v>14</v>
      </c>
      <c r="G23" s="23" t="s">
        <v>404</v>
      </c>
      <c r="H23" s="24" t="s">
        <v>332</v>
      </c>
      <c r="I23" s="25" t="s">
        <v>269</v>
      </c>
      <c r="K23" s="27">
        <v>937.22</v>
      </c>
      <c r="L23" s="28">
        <v>0.24179999999999999</v>
      </c>
      <c r="M23" s="27">
        <v>1163.83</v>
      </c>
      <c r="N23" s="29">
        <v>5819.15</v>
      </c>
      <c r="O23" s="30" t="s">
        <v>18</v>
      </c>
      <c r="Q23" s="31">
        <v>0</v>
      </c>
      <c r="R23" s="20">
        <v>5819.15</v>
      </c>
      <c r="T23" s="5"/>
    </row>
    <row r="24" spans="1:32" s="1" customFormat="1" ht="13.2" x14ac:dyDescent="0.3">
      <c r="A24" s="22">
        <v>5216111</v>
      </c>
      <c r="B24" s="26">
        <v>25</v>
      </c>
      <c r="D24" s="21" t="s">
        <v>56</v>
      </c>
      <c r="F24" s="33" t="s">
        <v>14</v>
      </c>
      <c r="G24" s="23" t="s">
        <v>404</v>
      </c>
      <c r="H24" s="24" t="s">
        <v>198</v>
      </c>
      <c r="I24" s="25" t="s">
        <v>269</v>
      </c>
      <c r="K24" s="27">
        <v>119.47</v>
      </c>
      <c r="L24" s="28">
        <v>0.24179999999999999</v>
      </c>
      <c r="M24" s="27">
        <v>148.35</v>
      </c>
      <c r="N24" s="29">
        <v>3708.75</v>
      </c>
      <c r="O24" s="30" t="s">
        <v>18</v>
      </c>
      <c r="Q24" s="31">
        <v>0</v>
      </c>
      <c r="R24" s="20">
        <v>3708.75</v>
      </c>
      <c r="T24" s="5"/>
    </row>
    <row r="25" spans="1:32" s="1" customFormat="1" ht="13.2" x14ac:dyDescent="0.3">
      <c r="A25" s="22" t="s">
        <v>58</v>
      </c>
      <c r="B25" s="26">
        <v>5</v>
      </c>
      <c r="D25" s="21" t="s">
        <v>57</v>
      </c>
      <c r="F25" s="23" t="s">
        <v>17</v>
      </c>
      <c r="G25" s="23" t="s">
        <v>404</v>
      </c>
      <c r="H25" s="24" t="s">
        <v>199</v>
      </c>
      <c r="I25" s="25" t="s">
        <v>189</v>
      </c>
      <c r="K25" s="27">
        <v>26622</v>
      </c>
      <c r="L25" s="28">
        <v>0.24179999999999999</v>
      </c>
      <c r="M25" s="27">
        <v>33059.19</v>
      </c>
      <c r="N25" s="29">
        <v>165295.95000000001</v>
      </c>
      <c r="O25" s="30" t="s">
        <v>18</v>
      </c>
      <c r="Q25" s="31">
        <v>0</v>
      </c>
      <c r="R25" s="20">
        <v>165295.95000000001</v>
      </c>
      <c r="T25" s="5"/>
    </row>
    <row r="26" spans="1:32" s="1" customFormat="1" ht="13.2" x14ac:dyDescent="0.3">
      <c r="A26" s="22" t="s">
        <v>53</v>
      </c>
      <c r="B26" s="26">
        <v>2</v>
      </c>
      <c r="D26" s="21" t="s">
        <v>410</v>
      </c>
      <c r="F26" s="33" t="s">
        <v>17</v>
      </c>
      <c r="G26" s="23" t="s">
        <v>404</v>
      </c>
      <c r="H26" s="24" t="s">
        <v>409</v>
      </c>
      <c r="I26" s="25" t="s">
        <v>231</v>
      </c>
      <c r="K26" s="27">
        <v>538.20000000000005</v>
      </c>
      <c r="L26" s="28">
        <v>0.24179999999999999</v>
      </c>
      <c r="M26" s="27">
        <v>668.33</v>
      </c>
      <c r="N26" s="29">
        <v>1336.66</v>
      </c>
      <c r="O26" s="30" t="s">
        <v>18</v>
      </c>
      <c r="Q26" s="31">
        <v>0</v>
      </c>
      <c r="R26" s="20">
        <v>1336.66</v>
      </c>
      <c r="T26" s="5"/>
    </row>
    <row r="27" spans="1:32" s="1" customFormat="1" ht="13.2" x14ac:dyDescent="0.3">
      <c r="A27" s="34" t="s">
        <v>569</v>
      </c>
      <c r="B27" s="36">
        <v>1</v>
      </c>
      <c r="D27" s="21" t="s">
        <v>412</v>
      </c>
      <c r="F27" s="33" t="s">
        <v>17</v>
      </c>
      <c r="G27" s="23" t="s">
        <v>404</v>
      </c>
      <c r="H27" s="24" t="s">
        <v>411</v>
      </c>
      <c r="I27" s="35" t="s">
        <v>4</v>
      </c>
      <c r="K27" s="37">
        <v>2313.46</v>
      </c>
      <c r="L27" s="38">
        <v>0.24179999999999999</v>
      </c>
      <c r="M27" s="27">
        <v>2872.85</v>
      </c>
      <c r="N27" s="29">
        <v>2872.85</v>
      </c>
      <c r="O27" s="30" t="s">
        <v>18</v>
      </c>
      <c r="Q27" s="31">
        <v>0</v>
      </c>
      <c r="R27" s="20">
        <v>2872.85</v>
      </c>
      <c r="T27" s="5"/>
    </row>
    <row r="28" spans="1:32" s="39" customFormat="1" x14ac:dyDescent="0.3">
      <c r="A28" s="34" t="s">
        <v>414</v>
      </c>
      <c r="B28" s="36">
        <v>1</v>
      </c>
      <c r="D28" s="21" t="s">
        <v>417</v>
      </c>
      <c r="F28" s="33" t="s">
        <v>17</v>
      </c>
      <c r="G28" s="23" t="s">
        <v>404</v>
      </c>
      <c r="H28" s="24" t="s">
        <v>415</v>
      </c>
      <c r="I28" s="35" t="s">
        <v>4</v>
      </c>
      <c r="K28" s="37">
        <v>648605.95103881462</v>
      </c>
      <c r="L28" s="38">
        <v>0.24179999999999999</v>
      </c>
      <c r="M28" s="27">
        <v>805438.87</v>
      </c>
      <c r="N28" s="29">
        <v>805438.87</v>
      </c>
      <c r="O28" s="30" t="s">
        <v>413</v>
      </c>
      <c r="Q28" s="31">
        <v>0</v>
      </c>
      <c r="R28" s="20">
        <v>805438.87</v>
      </c>
      <c r="T28" s="40"/>
      <c r="V28" s="1"/>
      <c r="W28" s="1"/>
      <c r="X28" s="1"/>
      <c r="Y28" s="1"/>
      <c r="Z28" s="1"/>
      <c r="AA28" s="1"/>
      <c r="AB28" s="1"/>
      <c r="AC28" s="1"/>
      <c r="AD28" s="1"/>
      <c r="AE28" s="1"/>
      <c r="AF28" s="1"/>
    </row>
    <row r="29" spans="1:32" s="1" customFormat="1" ht="13.2" x14ac:dyDescent="0.3">
      <c r="A29" s="23" t="s">
        <v>60</v>
      </c>
      <c r="B29" s="41">
        <v>3906.96</v>
      </c>
      <c r="D29" s="21" t="s">
        <v>59</v>
      </c>
      <c r="F29" s="23" t="s">
        <v>17</v>
      </c>
      <c r="G29" s="23" t="s">
        <v>404</v>
      </c>
      <c r="H29" s="24" t="s">
        <v>402</v>
      </c>
      <c r="I29" s="25" t="s">
        <v>268</v>
      </c>
      <c r="K29" s="27">
        <v>74.099999999999994</v>
      </c>
      <c r="L29" s="28">
        <v>0.24179999999999999</v>
      </c>
      <c r="M29" s="27">
        <v>92.01</v>
      </c>
      <c r="N29" s="29">
        <v>359479.38</v>
      </c>
      <c r="O29" s="30" t="s">
        <v>15</v>
      </c>
      <c r="Q29" s="31">
        <v>0</v>
      </c>
      <c r="R29" s="20">
        <v>359479.38</v>
      </c>
      <c r="U29" s="42"/>
      <c r="W29" s="5"/>
    </row>
    <row r="30" spans="1:32" s="1" customFormat="1" ht="13.2" x14ac:dyDescent="0.3">
      <c r="A30" s="23">
        <v>5915321</v>
      </c>
      <c r="B30" s="41">
        <v>133149</v>
      </c>
      <c r="D30" s="21" t="s">
        <v>61</v>
      </c>
      <c r="F30" s="23" t="s">
        <v>14</v>
      </c>
      <c r="G30" s="23" t="s">
        <v>404</v>
      </c>
      <c r="H30" s="24" t="s">
        <v>200</v>
      </c>
      <c r="I30" s="25" t="s">
        <v>334</v>
      </c>
      <c r="K30" s="27">
        <v>0.67</v>
      </c>
      <c r="L30" s="28">
        <v>0.24179999999999999</v>
      </c>
      <c r="M30" s="27">
        <v>0.83</v>
      </c>
      <c r="N30" s="29">
        <v>110513.67</v>
      </c>
      <c r="O30" s="30" t="s">
        <v>15</v>
      </c>
      <c r="Q30" s="31">
        <v>0</v>
      </c>
      <c r="R30" s="20">
        <v>110513.67</v>
      </c>
      <c r="U30" s="42"/>
      <c r="W30" s="5"/>
    </row>
    <row r="31" spans="1:32" s="1" customFormat="1" ht="13.2" x14ac:dyDescent="0.3">
      <c r="A31" s="23">
        <v>5915320</v>
      </c>
      <c r="B31" s="41">
        <v>33756.129999999997</v>
      </c>
      <c r="D31" s="21" t="s">
        <v>62</v>
      </c>
      <c r="F31" s="23" t="s">
        <v>14</v>
      </c>
      <c r="G31" s="23" t="s">
        <v>404</v>
      </c>
      <c r="H31" s="24" t="s">
        <v>201</v>
      </c>
      <c r="I31" s="25" t="s">
        <v>334</v>
      </c>
      <c r="K31" s="27">
        <v>0.74</v>
      </c>
      <c r="L31" s="28">
        <v>0.24179999999999999</v>
      </c>
      <c r="M31" s="27">
        <v>0.91</v>
      </c>
      <c r="N31" s="29">
        <v>30718.07</v>
      </c>
      <c r="O31" s="30" t="s">
        <v>15</v>
      </c>
      <c r="Q31" s="31">
        <v>0</v>
      </c>
      <c r="R31" s="20">
        <v>30718.07</v>
      </c>
      <c r="U31" s="42"/>
      <c r="W31" s="5"/>
    </row>
    <row r="32" spans="1:32" s="1" customFormat="1" ht="13.2" x14ac:dyDescent="0.3">
      <c r="A32" s="23">
        <v>2003858</v>
      </c>
      <c r="B32" s="41">
        <v>2864.9</v>
      </c>
      <c r="D32" s="21" t="s">
        <v>63</v>
      </c>
      <c r="F32" s="23" t="s">
        <v>14</v>
      </c>
      <c r="G32" s="23" t="s">
        <v>404</v>
      </c>
      <c r="H32" s="24" t="s">
        <v>581</v>
      </c>
      <c r="I32" s="25" t="s">
        <v>268</v>
      </c>
      <c r="K32" s="27">
        <v>12.43</v>
      </c>
      <c r="L32" s="28">
        <v>0.24179999999999999</v>
      </c>
      <c r="M32" s="27">
        <v>15.43</v>
      </c>
      <c r="N32" s="29">
        <v>44205.4</v>
      </c>
      <c r="O32" s="30" t="s">
        <v>15</v>
      </c>
      <c r="Q32" s="31">
        <v>0</v>
      </c>
      <c r="R32" s="20">
        <v>44205.4</v>
      </c>
      <c r="U32" s="42" t="s">
        <v>64</v>
      </c>
      <c r="W32" s="5"/>
    </row>
    <row r="33" spans="1:1026" s="1" customFormat="1" ht="13.2" x14ac:dyDescent="0.3">
      <c r="A33" s="23">
        <v>5502120</v>
      </c>
      <c r="B33" s="41">
        <v>42004.21</v>
      </c>
      <c r="D33" s="21" t="s">
        <v>65</v>
      </c>
      <c r="F33" s="23" t="s">
        <v>14</v>
      </c>
      <c r="G33" s="23" t="s">
        <v>404</v>
      </c>
      <c r="H33" s="24" t="s">
        <v>203</v>
      </c>
      <c r="I33" s="25" t="s">
        <v>268</v>
      </c>
      <c r="K33" s="27">
        <v>11.82</v>
      </c>
      <c r="L33" s="28">
        <v>0.24179999999999999</v>
      </c>
      <c r="M33" s="27">
        <v>14.67</v>
      </c>
      <c r="N33" s="29">
        <v>616201.76</v>
      </c>
      <c r="O33" s="30" t="s">
        <v>15</v>
      </c>
      <c r="Q33" s="31">
        <v>0</v>
      </c>
      <c r="R33" s="20">
        <v>616201.76</v>
      </c>
      <c r="U33" s="42"/>
      <c r="W33" s="5"/>
    </row>
    <row r="34" spans="1:1026" s="1" customFormat="1" ht="13.2" x14ac:dyDescent="0.3">
      <c r="A34" s="23">
        <v>100979</v>
      </c>
      <c r="B34" s="41">
        <v>67303.67</v>
      </c>
      <c r="D34" s="21" t="s">
        <v>66</v>
      </c>
      <c r="F34" s="23" t="s">
        <v>33</v>
      </c>
      <c r="G34" s="23" t="s">
        <v>404</v>
      </c>
      <c r="H34" s="24" t="s">
        <v>318</v>
      </c>
      <c r="I34" s="25" t="s">
        <v>268</v>
      </c>
      <c r="K34" s="27">
        <v>6.94</v>
      </c>
      <c r="L34" s="28">
        <v>0.24179999999999999</v>
      </c>
      <c r="M34" s="27">
        <v>8.61</v>
      </c>
      <c r="N34" s="29">
        <v>579484.59</v>
      </c>
      <c r="O34" s="30" t="s">
        <v>15</v>
      </c>
      <c r="Q34" s="31">
        <v>0</v>
      </c>
      <c r="R34" s="20">
        <v>579484.59</v>
      </c>
      <c r="U34" s="42"/>
      <c r="W34" s="5"/>
    </row>
    <row r="35" spans="1:1026" s="1" customFormat="1" ht="13.2" x14ac:dyDescent="0.3">
      <c r="A35" s="23">
        <v>5915320</v>
      </c>
      <c r="B35" s="41">
        <v>184963.92</v>
      </c>
      <c r="D35" s="21" t="s">
        <v>67</v>
      </c>
      <c r="F35" s="23" t="s">
        <v>14</v>
      </c>
      <c r="G35" s="23" t="s">
        <v>404</v>
      </c>
      <c r="H35" s="24" t="s">
        <v>201</v>
      </c>
      <c r="I35" s="25" t="s">
        <v>334</v>
      </c>
      <c r="K35" s="27">
        <v>0.74</v>
      </c>
      <c r="L35" s="28">
        <v>0.24179999999999999</v>
      </c>
      <c r="M35" s="27">
        <v>0.91</v>
      </c>
      <c r="N35" s="29">
        <v>168317.16</v>
      </c>
      <c r="O35" s="30" t="s">
        <v>15</v>
      </c>
      <c r="Q35" s="31">
        <v>0</v>
      </c>
      <c r="R35" s="20">
        <v>168317.16</v>
      </c>
      <c r="U35" s="42"/>
      <c r="W35" s="5"/>
    </row>
    <row r="36" spans="1:1026" s="1" customFormat="1" ht="13.2" x14ac:dyDescent="0.3">
      <c r="A36" s="23">
        <v>5502978</v>
      </c>
      <c r="B36" s="41">
        <v>42004.21</v>
      </c>
      <c r="D36" s="21" t="s">
        <v>68</v>
      </c>
      <c r="F36" s="23" t="s">
        <v>14</v>
      </c>
      <c r="G36" s="23" t="s">
        <v>404</v>
      </c>
      <c r="H36" s="24" t="s">
        <v>204</v>
      </c>
      <c r="I36" s="25" t="s">
        <v>268</v>
      </c>
      <c r="K36" s="27">
        <v>5.09</v>
      </c>
      <c r="L36" s="28">
        <v>0.24179999999999999</v>
      </c>
      <c r="M36" s="27">
        <v>6.32</v>
      </c>
      <c r="N36" s="29">
        <v>265466.59999999998</v>
      </c>
      <c r="O36" s="30" t="s">
        <v>15</v>
      </c>
      <c r="Q36" s="31">
        <v>0</v>
      </c>
      <c r="R36" s="20">
        <v>265466.59999999998</v>
      </c>
      <c r="U36" s="42"/>
      <c r="W36" s="5"/>
    </row>
    <row r="37" spans="1:1026" s="1" customFormat="1" ht="13.2" x14ac:dyDescent="0.3">
      <c r="A37" s="23" t="s">
        <v>70</v>
      </c>
      <c r="B37" s="41">
        <v>31188</v>
      </c>
      <c r="D37" s="21" t="s">
        <v>69</v>
      </c>
      <c r="F37" s="23" t="s">
        <v>17</v>
      </c>
      <c r="G37" s="23" t="s">
        <v>404</v>
      </c>
      <c r="H37" s="24" t="s">
        <v>205</v>
      </c>
      <c r="I37" s="25" t="s">
        <v>231</v>
      </c>
      <c r="K37" s="27">
        <v>2.54</v>
      </c>
      <c r="L37" s="28">
        <v>0.24179999999999999</v>
      </c>
      <c r="M37" s="27">
        <v>3.15</v>
      </c>
      <c r="N37" s="29">
        <v>98242.2</v>
      </c>
      <c r="O37" s="30" t="s">
        <v>15</v>
      </c>
      <c r="Q37" s="31">
        <v>0</v>
      </c>
      <c r="R37" s="20">
        <v>98242.2</v>
      </c>
      <c r="U37" s="42"/>
      <c r="W37" s="5"/>
    </row>
    <row r="38" spans="1:1026" s="1" customFormat="1" ht="13.2" x14ac:dyDescent="0.3">
      <c r="A38" s="23">
        <v>903845</v>
      </c>
      <c r="B38" s="41">
        <v>576.26</v>
      </c>
      <c r="D38" s="21" t="s">
        <v>71</v>
      </c>
      <c r="F38" s="23" t="s">
        <v>14</v>
      </c>
      <c r="G38" s="23" t="s">
        <v>404</v>
      </c>
      <c r="H38" s="24" t="s">
        <v>206</v>
      </c>
      <c r="I38" s="25" t="s">
        <v>268</v>
      </c>
      <c r="K38" s="27">
        <v>140.77000000000001</v>
      </c>
      <c r="L38" s="28">
        <v>0.24179999999999999</v>
      </c>
      <c r="M38" s="27">
        <v>174.8</v>
      </c>
      <c r="N38" s="29">
        <v>100730.24000000001</v>
      </c>
      <c r="O38" s="30" t="s">
        <v>15</v>
      </c>
      <c r="Q38" s="31">
        <v>0</v>
      </c>
      <c r="R38" s="20">
        <v>100730.24000000001</v>
      </c>
      <c r="U38" s="42" t="s">
        <v>72</v>
      </c>
      <c r="W38" s="5"/>
    </row>
    <row r="39" spans="1:1026" s="1" customFormat="1" ht="13.2" x14ac:dyDescent="0.3">
      <c r="A39" s="23">
        <v>5915321</v>
      </c>
      <c r="B39" s="41">
        <v>19638.939999999999</v>
      </c>
      <c r="D39" s="21" t="s">
        <v>73</v>
      </c>
      <c r="F39" s="23" t="s">
        <v>14</v>
      </c>
      <c r="G39" s="23" t="s">
        <v>404</v>
      </c>
      <c r="H39" s="24" t="s">
        <v>200</v>
      </c>
      <c r="I39" s="25" t="s">
        <v>334</v>
      </c>
      <c r="K39" s="27">
        <v>0.67</v>
      </c>
      <c r="L39" s="28">
        <v>0.24179999999999999</v>
      </c>
      <c r="M39" s="27">
        <v>0.83</v>
      </c>
      <c r="N39" s="29">
        <v>16300.32</v>
      </c>
      <c r="O39" s="30" t="s">
        <v>15</v>
      </c>
      <c r="Q39" s="31">
        <v>0</v>
      </c>
      <c r="R39" s="20">
        <v>16300.32</v>
      </c>
      <c r="U39" s="42"/>
      <c r="W39" s="5"/>
    </row>
    <row r="40" spans="1:1026" s="1" customFormat="1" ht="13.2" x14ac:dyDescent="0.3">
      <c r="A40" s="23">
        <v>5915320</v>
      </c>
      <c r="B40" s="41">
        <v>4978.8900000000003</v>
      </c>
      <c r="D40" s="21" t="s">
        <v>74</v>
      </c>
      <c r="F40" s="23" t="s">
        <v>14</v>
      </c>
      <c r="G40" s="23" t="s">
        <v>404</v>
      </c>
      <c r="H40" s="24" t="s">
        <v>201</v>
      </c>
      <c r="I40" s="25" t="s">
        <v>334</v>
      </c>
      <c r="K40" s="27">
        <v>0.74</v>
      </c>
      <c r="L40" s="28">
        <v>0.24179999999999999</v>
      </c>
      <c r="M40" s="27">
        <v>0.91</v>
      </c>
      <c r="N40" s="29">
        <v>4530.78</v>
      </c>
      <c r="O40" s="30" t="s">
        <v>15</v>
      </c>
      <c r="Q40" s="31">
        <v>0</v>
      </c>
      <c r="R40" s="20">
        <v>4530.78</v>
      </c>
      <c r="U40" s="42"/>
      <c r="W40" s="5"/>
    </row>
    <row r="41" spans="1:1026" s="1" customFormat="1" ht="13.2" x14ac:dyDescent="0.3">
      <c r="A41" s="23">
        <v>2003858</v>
      </c>
      <c r="B41" s="41">
        <v>576.26</v>
      </c>
      <c r="D41" s="21" t="s">
        <v>75</v>
      </c>
      <c r="F41" s="23" t="s">
        <v>14</v>
      </c>
      <c r="G41" s="23" t="s">
        <v>404</v>
      </c>
      <c r="H41" s="24" t="s">
        <v>207</v>
      </c>
      <c r="I41" s="25" t="s">
        <v>268</v>
      </c>
      <c r="K41" s="27">
        <v>12.43</v>
      </c>
      <c r="L41" s="28">
        <v>0.24179999999999999</v>
      </c>
      <c r="M41" s="27">
        <v>15.43</v>
      </c>
      <c r="N41" s="29">
        <v>8891.69</v>
      </c>
      <c r="O41" s="30" t="s">
        <v>15</v>
      </c>
      <c r="Q41" s="31">
        <v>0</v>
      </c>
      <c r="R41" s="20">
        <v>8891.69</v>
      </c>
      <c r="U41" s="42" t="s">
        <v>72</v>
      </c>
      <c r="W41" s="5"/>
    </row>
    <row r="42" spans="1:1026" s="1" customFormat="1" ht="13.8" x14ac:dyDescent="0.3">
      <c r="A42" s="23">
        <v>100979</v>
      </c>
      <c r="B42" s="41">
        <v>864.39</v>
      </c>
      <c r="D42" s="21" t="s">
        <v>76</v>
      </c>
      <c r="F42" s="23" t="s">
        <v>33</v>
      </c>
      <c r="G42" s="23" t="s">
        <v>404</v>
      </c>
      <c r="H42" s="24" t="s">
        <v>318</v>
      </c>
      <c r="I42" s="25" t="s">
        <v>268</v>
      </c>
      <c r="K42" s="27">
        <v>6.94</v>
      </c>
      <c r="L42" s="28">
        <v>0.24179999999999999</v>
      </c>
      <c r="M42" s="27">
        <v>8.61</v>
      </c>
      <c r="N42" s="29">
        <v>7442.39</v>
      </c>
      <c r="O42" s="30" t="s">
        <v>15</v>
      </c>
      <c r="Q42" s="31">
        <v>0</v>
      </c>
      <c r="R42" s="20">
        <v>7442.39</v>
      </c>
      <c r="W42" s="5"/>
      <c r="AMD42" s="18"/>
      <c r="AME42" s="18"/>
      <c r="AMF42" s="18"/>
      <c r="AMG42" s="18"/>
      <c r="AMH42" s="18"/>
      <c r="AMI42" s="18"/>
      <c r="AMJ42" s="18"/>
      <c r="AMK42" s="18"/>
      <c r="AML42" s="18"/>
    </row>
    <row r="43" spans="1:1026" s="1" customFormat="1" ht="13.2" x14ac:dyDescent="0.3">
      <c r="A43" s="23">
        <v>5915320</v>
      </c>
      <c r="B43" s="41">
        <v>2800.62</v>
      </c>
      <c r="D43" s="21" t="s">
        <v>77</v>
      </c>
      <c r="F43" s="23" t="s">
        <v>14</v>
      </c>
      <c r="G43" s="23" t="s">
        <v>404</v>
      </c>
      <c r="H43" s="24" t="s">
        <v>201</v>
      </c>
      <c r="I43" s="25" t="s">
        <v>334</v>
      </c>
      <c r="K43" s="27">
        <v>0.74</v>
      </c>
      <c r="L43" s="28">
        <v>0.24179999999999999</v>
      </c>
      <c r="M43" s="27">
        <v>0.91</v>
      </c>
      <c r="N43" s="29">
        <v>2548.56</v>
      </c>
      <c r="O43" s="30" t="s">
        <v>15</v>
      </c>
      <c r="Q43" s="31">
        <v>0</v>
      </c>
      <c r="R43" s="20">
        <v>2548.56</v>
      </c>
      <c r="U43" s="42"/>
      <c r="W43" s="5"/>
    </row>
    <row r="44" spans="1:1026" s="1" customFormat="1" ht="13.2" x14ac:dyDescent="0.3">
      <c r="A44" s="23" t="s">
        <v>60</v>
      </c>
      <c r="B44" s="41">
        <v>1518.76</v>
      </c>
      <c r="D44" s="21" t="s">
        <v>78</v>
      </c>
      <c r="F44" s="23" t="s">
        <v>17</v>
      </c>
      <c r="G44" s="23" t="s">
        <v>404</v>
      </c>
      <c r="H44" s="24" t="s">
        <v>402</v>
      </c>
      <c r="I44" s="25" t="s">
        <v>268</v>
      </c>
      <c r="K44" s="27">
        <v>74.099999999999994</v>
      </c>
      <c r="L44" s="28">
        <v>0.24179999999999999</v>
      </c>
      <c r="M44" s="27">
        <v>92.01</v>
      </c>
      <c r="N44" s="29">
        <v>139741.1</v>
      </c>
      <c r="O44" s="30" t="s">
        <v>15</v>
      </c>
      <c r="Q44" s="31">
        <v>0</v>
      </c>
      <c r="R44" s="20">
        <v>139741.1</v>
      </c>
      <c r="W44" s="5"/>
    </row>
    <row r="45" spans="1:1026" s="1" customFormat="1" ht="13.2" x14ac:dyDescent="0.3">
      <c r="A45" s="23">
        <v>5915321</v>
      </c>
      <c r="B45" s="41">
        <v>51759.34</v>
      </c>
      <c r="D45" s="21" t="s">
        <v>79</v>
      </c>
      <c r="F45" s="23" t="s">
        <v>14</v>
      </c>
      <c r="G45" s="23" t="s">
        <v>404</v>
      </c>
      <c r="H45" s="24" t="s">
        <v>200</v>
      </c>
      <c r="I45" s="25" t="s">
        <v>334</v>
      </c>
      <c r="K45" s="27">
        <v>0.67</v>
      </c>
      <c r="L45" s="28">
        <v>0.24179999999999999</v>
      </c>
      <c r="M45" s="27">
        <v>0.83</v>
      </c>
      <c r="N45" s="29">
        <v>42960.25</v>
      </c>
      <c r="O45" s="30" t="s">
        <v>15</v>
      </c>
      <c r="Q45" s="31">
        <v>0</v>
      </c>
      <c r="R45" s="20">
        <v>42960.25</v>
      </c>
      <c r="U45" s="42"/>
      <c r="W45" s="5"/>
    </row>
    <row r="46" spans="1:1026" s="1" customFormat="1" ht="13.2" x14ac:dyDescent="0.3">
      <c r="A46" s="23">
        <v>5915320</v>
      </c>
      <c r="B46" s="41">
        <v>13122.09</v>
      </c>
      <c r="D46" s="21" t="s">
        <v>80</v>
      </c>
      <c r="F46" s="23" t="s">
        <v>14</v>
      </c>
      <c r="G46" s="23" t="s">
        <v>404</v>
      </c>
      <c r="H46" s="24" t="s">
        <v>201</v>
      </c>
      <c r="I46" s="25" t="s">
        <v>334</v>
      </c>
      <c r="K46" s="27">
        <v>0.74</v>
      </c>
      <c r="L46" s="28">
        <v>0.24179999999999999</v>
      </c>
      <c r="M46" s="27">
        <v>0.91</v>
      </c>
      <c r="N46" s="29">
        <v>11941.1</v>
      </c>
      <c r="O46" s="30" t="s">
        <v>15</v>
      </c>
      <c r="Q46" s="31">
        <v>0</v>
      </c>
      <c r="R46" s="20">
        <v>11941.1</v>
      </c>
      <c r="U46" s="42"/>
      <c r="W46" s="5"/>
    </row>
    <row r="47" spans="1:1026" s="1" customFormat="1" x14ac:dyDescent="0.3">
      <c r="A47" s="23">
        <v>2003858</v>
      </c>
      <c r="B47" s="41">
        <v>1152.57</v>
      </c>
      <c r="D47" s="21" t="s">
        <v>81</v>
      </c>
      <c r="F47" s="23" t="s">
        <v>14</v>
      </c>
      <c r="G47" s="23" t="s">
        <v>404</v>
      </c>
      <c r="H47" s="24" t="s">
        <v>208</v>
      </c>
      <c r="I47" s="25" t="s">
        <v>268</v>
      </c>
      <c r="K47" s="27">
        <v>12.43</v>
      </c>
      <c r="L47" s="28">
        <v>0.24179999999999999</v>
      </c>
      <c r="M47" s="27">
        <v>15.43</v>
      </c>
      <c r="N47" s="29">
        <v>17784.150000000001</v>
      </c>
      <c r="O47" s="30" t="s">
        <v>15</v>
      </c>
      <c r="Q47" s="31">
        <v>0</v>
      </c>
      <c r="R47" s="20">
        <v>17784.150000000001</v>
      </c>
      <c r="U47" s="42" t="s">
        <v>82</v>
      </c>
      <c r="W47" s="5"/>
      <c r="AMD47" s="39"/>
      <c r="AME47" s="39"/>
      <c r="AMF47" s="39"/>
      <c r="AMG47" s="39"/>
      <c r="AMH47" s="39"/>
      <c r="AMI47" s="39"/>
      <c r="AMJ47" s="39"/>
      <c r="AMK47" s="39"/>
      <c r="AML47" s="39"/>
    </row>
    <row r="48" spans="1:1026" s="39" customFormat="1" x14ac:dyDescent="0.3">
      <c r="A48" s="23">
        <v>100979</v>
      </c>
      <c r="B48" s="41">
        <v>1728.86</v>
      </c>
      <c r="D48" s="21" t="s">
        <v>83</v>
      </c>
      <c r="F48" s="23" t="s">
        <v>33</v>
      </c>
      <c r="G48" s="23" t="s">
        <v>404</v>
      </c>
      <c r="H48" s="24" t="s">
        <v>318</v>
      </c>
      <c r="I48" s="25" t="s">
        <v>268</v>
      </c>
      <c r="K48" s="27">
        <v>6.94</v>
      </c>
      <c r="L48" s="28">
        <v>0.24179999999999999</v>
      </c>
      <c r="M48" s="27">
        <v>8.61</v>
      </c>
      <c r="N48" s="29">
        <v>14885.48</v>
      </c>
      <c r="O48" s="30" t="s">
        <v>15</v>
      </c>
      <c r="P48" s="1"/>
      <c r="Q48" s="31">
        <v>0</v>
      </c>
      <c r="R48" s="20">
        <v>14885.48</v>
      </c>
      <c r="S48" s="1"/>
      <c r="T48" s="1"/>
      <c r="U48" s="1"/>
      <c r="W48" s="40"/>
      <c r="X48" s="1"/>
    </row>
    <row r="49" spans="1:1026" s="39" customFormat="1" x14ac:dyDescent="0.3">
      <c r="A49" s="22">
        <v>5915320</v>
      </c>
      <c r="B49" s="41">
        <v>5601.49</v>
      </c>
      <c r="D49" s="21" t="s">
        <v>84</v>
      </c>
      <c r="F49" s="23" t="s">
        <v>14</v>
      </c>
      <c r="G49" s="23" t="s">
        <v>404</v>
      </c>
      <c r="H49" s="24" t="s">
        <v>201</v>
      </c>
      <c r="I49" s="25" t="s">
        <v>334</v>
      </c>
      <c r="K49" s="27">
        <v>0.74</v>
      </c>
      <c r="L49" s="28">
        <v>0.24179999999999999</v>
      </c>
      <c r="M49" s="27">
        <v>0.91</v>
      </c>
      <c r="N49" s="29">
        <v>5097.3500000000004</v>
      </c>
      <c r="O49" s="30" t="s">
        <v>15</v>
      </c>
      <c r="P49" s="1"/>
      <c r="Q49" s="31">
        <v>0</v>
      </c>
      <c r="R49" s="20">
        <v>5097.3500000000004</v>
      </c>
      <c r="S49" s="1"/>
      <c r="T49" s="1"/>
      <c r="U49" s="1"/>
      <c r="W49" s="40"/>
      <c r="X49" s="1"/>
    </row>
    <row r="50" spans="1:1026" s="39" customFormat="1" x14ac:dyDescent="0.3">
      <c r="A50" s="23" t="s">
        <v>60</v>
      </c>
      <c r="B50" s="41">
        <v>1152.57</v>
      </c>
      <c r="D50" s="21" t="s">
        <v>85</v>
      </c>
      <c r="F50" s="23" t="s">
        <v>17</v>
      </c>
      <c r="G50" s="23" t="s">
        <v>404</v>
      </c>
      <c r="H50" s="24" t="s">
        <v>402</v>
      </c>
      <c r="I50" s="25" t="s">
        <v>268</v>
      </c>
      <c r="K50" s="27">
        <v>74.099999999999994</v>
      </c>
      <c r="L50" s="28">
        <v>0.24179999999999999</v>
      </c>
      <c r="M50" s="27">
        <v>92.01</v>
      </c>
      <c r="N50" s="29">
        <v>106047.96</v>
      </c>
      <c r="O50" s="30" t="s">
        <v>15</v>
      </c>
      <c r="P50" s="1"/>
      <c r="Q50" s="31">
        <v>0</v>
      </c>
      <c r="R50" s="20">
        <v>106047.96</v>
      </c>
      <c r="S50" s="1"/>
      <c r="T50" s="1"/>
      <c r="U50" s="1"/>
      <c r="W50" s="40"/>
      <c r="X50" s="1"/>
    </row>
    <row r="51" spans="1:1026" s="1" customFormat="1" ht="13.2" x14ac:dyDescent="0.3">
      <c r="A51" s="23">
        <v>5915321</v>
      </c>
      <c r="B51" s="41">
        <v>39279.589999999997</v>
      </c>
      <c r="D51" s="21" t="s">
        <v>86</v>
      </c>
      <c r="F51" s="23" t="s">
        <v>14</v>
      </c>
      <c r="G51" s="23" t="s">
        <v>404</v>
      </c>
      <c r="H51" s="24" t="s">
        <v>200</v>
      </c>
      <c r="I51" s="25" t="s">
        <v>334</v>
      </c>
      <c r="K51" s="27">
        <v>0.67</v>
      </c>
      <c r="L51" s="28">
        <v>0.24179999999999999</v>
      </c>
      <c r="M51" s="27">
        <v>0.83</v>
      </c>
      <c r="N51" s="29">
        <v>32602.05</v>
      </c>
      <c r="O51" s="30" t="s">
        <v>15</v>
      </c>
      <c r="Q51" s="31">
        <v>0</v>
      </c>
      <c r="R51" s="20">
        <v>32602.05</v>
      </c>
      <c r="U51" s="42"/>
      <c r="W51" s="5"/>
    </row>
    <row r="52" spans="1:1026" s="1" customFormat="1" ht="13.2" x14ac:dyDescent="0.3">
      <c r="A52" s="23">
        <v>5915320</v>
      </c>
      <c r="B52" s="41">
        <v>9958.2000000000007</v>
      </c>
      <c r="D52" s="21" t="s">
        <v>87</v>
      </c>
      <c r="F52" s="23" t="s">
        <v>14</v>
      </c>
      <c r="G52" s="23" t="s">
        <v>404</v>
      </c>
      <c r="H52" s="24" t="s">
        <v>201</v>
      </c>
      <c r="I52" s="25" t="s">
        <v>334</v>
      </c>
      <c r="K52" s="27">
        <v>0.74</v>
      </c>
      <c r="L52" s="28">
        <v>0.24179999999999999</v>
      </c>
      <c r="M52" s="27">
        <v>0.91</v>
      </c>
      <c r="N52" s="29">
        <v>9061.9599999999991</v>
      </c>
      <c r="O52" s="30" t="s">
        <v>15</v>
      </c>
      <c r="Q52" s="31">
        <v>0</v>
      </c>
      <c r="R52" s="20">
        <v>9061.9599999999991</v>
      </c>
      <c r="U52" s="42"/>
      <c r="W52" s="5"/>
    </row>
    <row r="53" spans="1:1026" s="39" customFormat="1" x14ac:dyDescent="0.3">
      <c r="A53" s="23">
        <v>2003103</v>
      </c>
      <c r="B53" s="41">
        <v>12</v>
      </c>
      <c r="D53" s="21" t="s">
        <v>88</v>
      </c>
      <c r="F53" s="23" t="s">
        <v>14</v>
      </c>
      <c r="G53" s="23" t="s">
        <v>404</v>
      </c>
      <c r="H53" s="24" t="s">
        <v>396</v>
      </c>
      <c r="I53" s="25" t="s">
        <v>269</v>
      </c>
      <c r="K53" s="27">
        <v>199.4</v>
      </c>
      <c r="L53" s="28">
        <v>0.24179999999999999</v>
      </c>
      <c r="M53" s="27">
        <v>247.61</v>
      </c>
      <c r="N53" s="29">
        <v>2971.32</v>
      </c>
      <c r="O53" s="30" t="s">
        <v>89</v>
      </c>
      <c r="P53" s="1"/>
      <c r="Q53" s="31">
        <v>0</v>
      </c>
      <c r="R53" s="20">
        <v>2971.32</v>
      </c>
      <c r="S53" s="1"/>
      <c r="T53" s="1"/>
      <c r="U53" s="42"/>
      <c r="W53" s="40"/>
      <c r="X53" s="1"/>
    </row>
    <row r="54" spans="1:1026" s="39" customFormat="1" x14ac:dyDescent="0.3">
      <c r="A54" s="23">
        <v>2003247</v>
      </c>
      <c r="B54" s="41">
        <v>12</v>
      </c>
      <c r="D54" s="21" t="s">
        <v>90</v>
      </c>
      <c r="F54" s="23" t="s">
        <v>14</v>
      </c>
      <c r="G54" s="23" t="s">
        <v>404</v>
      </c>
      <c r="H54" s="24" t="s">
        <v>395</v>
      </c>
      <c r="I54" s="25" t="s">
        <v>269</v>
      </c>
      <c r="K54" s="27">
        <v>410.77</v>
      </c>
      <c r="L54" s="28">
        <v>0.24179999999999999</v>
      </c>
      <c r="M54" s="27">
        <v>510.09</v>
      </c>
      <c r="N54" s="29">
        <v>6121.08</v>
      </c>
      <c r="O54" s="30" t="s">
        <v>89</v>
      </c>
      <c r="P54" s="1"/>
      <c r="Q54" s="31">
        <v>0</v>
      </c>
      <c r="R54" s="20">
        <v>6121.08</v>
      </c>
      <c r="S54" s="1"/>
      <c r="T54" s="1"/>
      <c r="U54" s="42"/>
      <c r="W54" s="40"/>
      <c r="X54" s="1"/>
      <c r="AMD54" s="18"/>
      <c r="AME54" s="18"/>
      <c r="AMF54" s="18"/>
      <c r="AMG54" s="18"/>
      <c r="AMH54" s="18"/>
      <c r="AMI54" s="18"/>
      <c r="AMJ54" s="18"/>
      <c r="AMK54" s="18"/>
      <c r="AML54" s="18"/>
    </row>
    <row r="55" spans="1:1026" s="39" customFormat="1" x14ac:dyDescent="0.3">
      <c r="A55" s="23">
        <v>2003393</v>
      </c>
      <c r="B55" s="41">
        <v>166.75</v>
      </c>
      <c r="D55" s="21" t="s">
        <v>91</v>
      </c>
      <c r="F55" s="23" t="s">
        <v>14</v>
      </c>
      <c r="G55" s="23" t="s">
        <v>404</v>
      </c>
      <c r="H55" s="24" t="s">
        <v>394</v>
      </c>
      <c r="I55" s="25" t="s">
        <v>249</v>
      </c>
      <c r="K55" s="27">
        <v>361.94</v>
      </c>
      <c r="L55" s="28">
        <v>0.24179999999999999</v>
      </c>
      <c r="M55" s="27">
        <v>449.45</v>
      </c>
      <c r="N55" s="29">
        <v>74945.78</v>
      </c>
      <c r="O55" s="30" t="s">
        <v>89</v>
      </c>
      <c r="P55" s="1"/>
      <c r="Q55" s="31">
        <v>0</v>
      </c>
      <c r="R55" s="20">
        <v>74945.78</v>
      </c>
      <c r="S55" s="1"/>
      <c r="T55" s="1"/>
      <c r="U55" s="42"/>
      <c r="W55" s="40"/>
      <c r="X55" s="1"/>
    </row>
    <row r="56" spans="1:1026" s="39" customFormat="1" x14ac:dyDescent="0.3">
      <c r="A56" s="23" t="s">
        <v>93</v>
      </c>
      <c r="B56" s="41">
        <v>935.64</v>
      </c>
      <c r="D56" s="21" t="s">
        <v>92</v>
      </c>
      <c r="F56" s="23" t="s">
        <v>17</v>
      </c>
      <c r="G56" s="23" t="s">
        <v>404</v>
      </c>
      <c r="H56" s="24" t="s">
        <v>209</v>
      </c>
      <c r="I56" s="25" t="s">
        <v>272</v>
      </c>
      <c r="K56" s="27">
        <v>133.84</v>
      </c>
      <c r="L56" s="28">
        <v>0.24179999999999999</v>
      </c>
      <c r="M56" s="27">
        <v>166.2</v>
      </c>
      <c r="N56" s="29">
        <v>155503.35999999999</v>
      </c>
      <c r="O56" s="30" t="s">
        <v>15</v>
      </c>
      <c r="P56" s="1"/>
      <c r="Q56" s="31">
        <v>0</v>
      </c>
      <c r="R56" s="20">
        <v>155503.35999999999</v>
      </c>
      <c r="S56" s="1"/>
      <c r="T56" s="1"/>
      <c r="U56" s="1"/>
      <c r="W56" s="40"/>
      <c r="X56" s="1"/>
    </row>
    <row r="57" spans="1:1026" s="39" customFormat="1" x14ac:dyDescent="0.3">
      <c r="A57" s="23">
        <v>5915321</v>
      </c>
      <c r="B57" s="41">
        <v>46707.15</v>
      </c>
      <c r="D57" s="21" t="s">
        <v>94</v>
      </c>
      <c r="F57" s="23" t="s">
        <v>14</v>
      </c>
      <c r="G57" s="23" t="s">
        <v>404</v>
      </c>
      <c r="H57" s="24" t="s">
        <v>200</v>
      </c>
      <c r="I57" s="25" t="s">
        <v>334</v>
      </c>
      <c r="K57" s="27">
        <v>0.67</v>
      </c>
      <c r="L57" s="28">
        <v>0.24179999999999999</v>
      </c>
      <c r="M57" s="27">
        <v>0.83</v>
      </c>
      <c r="N57" s="29">
        <v>38766.93</v>
      </c>
      <c r="O57" s="30" t="s">
        <v>15</v>
      </c>
      <c r="P57" s="1"/>
      <c r="Q57" s="31">
        <v>0</v>
      </c>
      <c r="R57" s="20">
        <v>38766.93</v>
      </c>
      <c r="S57" s="1"/>
      <c r="T57" s="1"/>
      <c r="U57" s="1"/>
      <c r="W57" s="40"/>
      <c r="X57" s="1"/>
    </row>
    <row r="58" spans="1:1026" s="39" customFormat="1" x14ac:dyDescent="0.3">
      <c r="A58" s="23">
        <v>5915320</v>
      </c>
      <c r="B58" s="41">
        <v>6586.91</v>
      </c>
      <c r="D58" s="21" t="s">
        <v>95</v>
      </c>
      <c r="F58" s="23" t="s">
        <v>14</v>
      </c>
      <c r="G58" s="23" t="s">
        <v>404</v>
      </c>
      <c r="H58" s="24" t="s">
        <v>201</v>
      </c>
      <c r="I58" s="25" t="s">
        <v>334</v>
      </c>
      <c r="K58" s="27">
        <v>0.74</v>
      </c>
      <c r="L58" s="28">
        <v>0.24179999999999999</v>
      </c>
      <c r="M58" s="27">
        <v>0.91</v>
      </c>
      <c r="N58" s="29">
        <v>5994.08</v>
      </c>
      <c r="O58" s="30" t="s">
        <v>15</v>
      </c>
      <c r="P58" s="1"/>
      <c r="Q58" s="31">
        <v>0</v>
      </c>
      <c r="R58" s="20">
        <v>5994.08</v>
      </c>
      <c r="S58" s="1"/>
      <c r="T58" s="1"/>
      <c r="U58" s="1"/>
      <c r="W58" s="40"/>
      <c r="X58" s="1"/>
    </row>
    <row r="59" spans="1:1026" s="39" customFormat="1" x14ac:dyDescent="0.3">
      <c r="A59" s="23">
        <v>92398</v>
      </c>
      <c r="B59" s="41">
        <v>3742.56</v>
      </c>
      <c r="D59" s="21" t="s">
        <v>96</v>
      </c>
      <c r="F59" s="23" t="s">
        <v>33</v>
      </c>
      <c r="G59" s="23" t="s">
        <v>404</v>
      </c>
      <c r="H59" s="24" t="s">
        <v>315</v>
      </c>
      <c r="I59" s="25" t="s">
        <v>231</v>
      </c>
      <c r="K59" s="27">
        <v>87.6</v>
      </c>
      <c r="L59" s="28">
        <v>0.24179999999999999</v>
      </c>
      <c r="M59" s="27">
        <v>108.78</v>
      </c>
      <c r="N59" s="29">
        <v>407115.67</v>
      </c>
      <c r="O59" s="30" t="s">
        <v>15</v>
      </c>
      <c r="P59" s="1"/>
      <c r="Q59" s="31">
        <v>0</v>
      </c>
      <c r="R59" s="20">
        <v>407115.67</v>
      </c>
      <c r="S59" s="1"/>
      <c r="T59" s="1"/>
      <c r="U59" s="1"/>
      <c r="W59" s="40"/>
      <c r="X59" s="1"/>
    </row>
    <row r="60" spans="1:1026" s="39" customFormat="1" x14ac:dyDescent="0.3">
      <c r="A60" s="23">
        <v>5915013</v>
      </c>
      <c r="B60" s="41">
        <v>3018.0003839999999</v>
      </c>
      <c r="D60" s="21" t="s">
        <v>98</v>
      </c>
      <c r="F60" s="23" t="s">
        <v>14</v>
      </c>
      <c r="G60" s="23" t="s">
        <v>404</v>
      </c>
      <c r="H60" s="24" t="s">
        <v>397</v>
      </c>
      <c r="I60" s="25" t="s">
        <v>334</v>
      </c>
      <c r="K60" s="27">
        <v>1.53</v>
      </c>
      <c r="L60" s="28">
        <v>0.24179999999999999</v>
      </c>
      <c r="M60" s="27">
        <v>1.89</v>
      </c>
      <c r="N60" s="29">
        <v>5704.02</v>
      </c>
      <c r="O60" s="30" t="s">
        <v>15</v>
      </c>
      <c r="P60" s="1"/>
      <c r="Q60" s="31">
        <v>0</v>
      </c>
      <c r="R60" s="20">
        <v>5704.02</v>
      </c>
      <c r="S60" s="1"/>
      <c r="T60" s="1"/>
      <c r="U60" s="1"/>
      <c r="W60" s="40"/>
      <c r="X60" s="1"/>
    </row>
    <row r="61" spans="1:1026" s="39" customFormat="1" x14ac:dyDescent="0.3">
      <c r="A61" s="23">
        <v>5915014</v>
      </c>
      <c r="B61" s="41">
        <v>19401.431039999999</v>
      </c>
      <c r="D61" s="21" t="s">
        <v>399</v>
      </c>
      <c r="F61" s="23" t="s">
        <v>14</v>
      </c>
      <c r="G61" s="23" t="s">
        <v>404</v>
      </c>
      <c r="H61" s="24" t="s">
        <v>398</v>
      </c>
      <c r="I61" s="25" t="s">
        <v>334</v>
      </c>
      <c r="K61" s="27">
        <v>1.26</v>
      </c>
      <c r="L61" s="28">
        <v>0.24179999999999999</v>
      </c>
      <c r="M61" s="27">
        <v>1.56</v>
      </c>
      <c r="N61" s="29">
        <v>30266.23</v>
      </c>
      <c r="O61" s="30" t="s">
        <v>15</v>
      </c>
      <c r="P61" s="1"/>
      <c r="Q61" s="31">
        <v>0</v>
      </c>
      <c r="R61" s="20">
        <v>30266.23</v>
      </c>
      <c r="S61" s="1"/>
      <c r="T61" s="1"/>
      <c r="U61" s="1"/>
      <c r="W61" s="40"/>
      <c r="X61" s="1"/>
    </row>
    <row r="62" spans="1:1026" s="39" customFormat="1" x14ac:dyDescent="0.3">
      <c r="A62" s="23">
        <v>94273</v>
      </c>
      <c r="B62" s="41">
        <v>1247.52</v>
      </c>
      <c r="D62" s="21" t="s">
        <v>400</v>
      </c>
      <c r="F62" s="43" t="s">
        <v>33</v>
      </c>
      <c r="G62" s="23" t="s">
        <v>404</v>
      </c>
      <c r="H62" s="24" t="s">
        <v>336</v>
      </c>
      <c r="I62" s="25" t="s">
        <v>249</v>
      </c>
      <c r="K62" s="27">
        <v>46.9</v>
      </c>
      <c r="L62" s="28">
        <v>0.24179999999999999</v>
      </c>
      <c r="M62" s="27">
        <v>58.24</v>
      </c>
      <c r="N62" s="29">
        <v>72655.56</v>
      </c>
      <c r="O62" s="30" t="s">
        <v>97</v>
      </c>
      <c r="P62" s="1"/>
      <c r="Q62" s="31">
        <v>0</v>
      </c>
      <c r="R62" s="20">
        <v>72655.56</v>
      </c>
      <c r="S62" s="1"/>
      <c r="T62" s="1"/>
      <c r="U62" s="1"/>
      <c r="W62" s="40"/>
      <c r="X62" s="1"/>
    </row>
    <row r="63" spans="1:1026" s="39" customFormat="1" x14ac:dyDescent="0.3">
      <c r="A63" s="23">
        <v>4915723</v>
      </c>
      <c r="B63" s="41">
        <v>511.48</v>
      </c>
      <c r="D63" s="21" t="s">
        <v>401</v>
      </c>
      <c r="F63" s="23" t="s">
        <v>14</v>
      </c>
      <c r="G63" s="23" t="s">
        <v>404</v>
      </c>
      <c r="H63" s="24" t="s">
        <v>329</v>
      </c>
      <c r="I63" s="25" t="s">
        <v>231</v>
      </c>
      <c r="K63" s="27">
        <v>3.28</v>
      </c>
      <c r="L63" s="28">
        <v>0.24179999999999999</v>
      </c>
      <c r="M63" s="27">
        <v>4.07</v>
      </c>
      <c r="N63" s="29">
        <v>2081.7199999999998</v>
      </c>
      <c r="O63" s="30" t="s">
        <v>97</v>
      </c>
      <c r="P63" s="1"/>
      <c r="Q63" s="31">
        <v>0</v>
      </c>
      <c r="R63" s="20">
        <v>2081.7199999999998</v>
      </c>
      <c r="S63" s="1"/>
      <c r="T63" s="1"/>
      <c r="U63" s="1"/>
      <c r="W63" s="40"/>
      <c r="X63" s="1"/>
      <c r="AMD63" s="18"/>
      <c r="AME63" s="18"/>
      <c r="AMF63" s="18"/>
      <c r="AMG63" s="18"/>
      <c r="AMH63" s="18"/>
      <c r="AMI63" s="18"/>
      <c r="AMJ63" s="18"/>
      <c r="AMK63" s="18"/>
      <c r="AML63" s="18"/>
    </row>
    <row r="64" spans="1:1026" s="39" customFormat="1" x14ac:dyDescent="0.3">
      <c r="A64" s="23">
        <v>5216116</v>
      </c>
      <c r="B64" s="41">
        <v>146</v>
      </c>
      <c r="D64" s="21" t="s">
        <v>407</v>
      </c>
      <c r="F64" s="23" t="s">
        <v>14</v>
      </c>
      <c r="G64" s="23" t="s">
        <v>404</v>
      </c>
      <c r="H64" s="24" t="s">
        <v>330</v>
      </c>
      <c r="I64" s="25" t="s">
        <v>4</v>
      </c>
      <c r="K64" s="27">
        <v>16.920000000000002</v>
      </c>
      <c r="L64" s="28">
        <v>0.24179999999999999</v>
      </c>
      <c r="M64" s="27">
        <v>21.01</v>
      </c>
      <c r="N64" s="29">
        <v>3067.46</v>
      </c>
      <c r="O64" s="30" t="s">
        <v>97</v>
      </c>
      <c r="P64" s="1"/>
      <c r="Q64" s="31">
        <v>0</v>
      </c>
      <c r="R64" s="20">
        <v>3067.46</v>
      </c>
      <c r="S64" s="1"/>
      <c r="T64" s="1"/>
      <c r="U64" s="1"/>
      <c r="W64" s="40"/>
      <c r="X64" s="1"/>
      <c r="AMD64" s="18"/>
      <c r="AME64" s="18"/>
      <c r="AMF64" s="18"/>
      <c r="AMG64" s="18"/>
      <c r="AMH64" s="18"/>
      <c r="AMI64" s="18"/>
      <c r="AMJ64" s="18"/>
      <c r="AMK64" s="18"/>
      <c r="AML64" s="18"/>
    </row>
    <row r="65" spans="1:1026" s="39" customFormat="1" x14ac:dyDescent="0.3">
      <c r="A65" s="23">
        <v>103300</v>
      </c>
      <c r="B65" s="41">
        <v>146</v>
      </c>
      <c r="D65" s="21" t="s">
        <v>408</v>
      </c>
      <c r="F65" s="23" t="s">
        <v>33</v>
      </c>
      <c r="G65" s="23" t="s">
        <v>404</v>
      </c>
      <c r="H65" s="24" t="s">
        <v>343</v>
      </c>
      <c r="I65" s="25" t="s">
        <v>4</v>
      </c>
      <c r="K65" s="27">
        <v>39.369999999999997</v>
      </c>
      <c r="L65" s="28">
        <v>0.24179999999999999</v>
      </c>
      <c r="M65" s="27">
        <v>48.88</v>
      </c>
      <c r="N65" s="29">
        <v>7136.48</v>
      </c>
      <c r="O65" s="30" t="s">
        <v>97</v>
      </c>
      <c r="P65" s="1"/>
      <c r="Q65" s="31">
        <v>0</v>
      </c>
      <c r="R65" s="20">
        <v>7136.48</v>
      </c>
      <c r="S65" s="1"/>
      <c r="T65" s="1"/>
      <c r="U65" s="1"/>
      <c r="W65" s="40"/>
      <c r="X65" s="1"/>
      <c r="AMD65" s="18"/>
      <c r="AME65" s="18"/>
      <c r="AMF65" s="18"/>
      <c r="AMG65" s="18"/>
      <c r="AMH65" s="18"/>
      <c r="AMI65" s="18"/>
      <c r="AMJ65" s="18"/>
      <c r="AMK65" s="18"/>
      <c r="AML65" s="18"/>
    </row>
    <row r="66" spans="1:1026" s="39" customFormat="1" x14ac:dyDescent="0.3">
      <c r="A66" s="23" t="s">
        <v>16</v>
      </c>
      <c r="B66" s="41">
        <v>222</v>
      </c>
      <c r="D66" s="21" t="s">
        <v>99</v>
      </c>
      <c r="F66" s="23" t="s">
        <v>17</v>
      </c>
      <c r="G66" s="23" t="s">
        <v>404</v>
      </c>
      <c r="H66" s="24" t="s">
        <v>210</v>
      </c>
      <c r="I66" s="25" t="s">
        <v>249</v>
      </c>
      <c r="K66" s="27">
        <v>42.68</v>
      </c>
      <c r="L66" s="28">
        <v>0.24179999999999999</v>
      </c>
      <c r="M66" s="27">
        <v>53</v>
      </c>
      <c r="N66" s="29">
        <v>11766</v>
      </c>
      <c r="O66" s="30" t="s">
        <v>18</v>
      </c>
      <c r="P66" s="1"/>
      <c r="Q66" s="31">
        <v>0</v>
      </c>
      <c r="R66" s="20">
        <v>11766</v>
      </c>
      <c r="S66" s="1"/>
      <c r="T66" s="1"/>
      <c r="U66" s="1"/>
      <c r="W66" s="40"/>
      <c r="X66" s="1"/>
    </row>
    <row r="67" spans="1:1026" s="39" customFormat="1" x14ac:dyDescent="0.3">
      <c r="A67" s="23" t="s">
        <v>58</v>
      </c>
      <c r="B67" s="41">
        <v>0.41</v>
      </c>
      <c r="D67" s="21" t="s">
        <v>100</v>
      </c>
      <c r="F67" s="23" t="s">
        <v>17</v>
      </c>
      <c r="G67" s="23" t="s">
        <v>404</v>
      </c>
      <c r="H67" s="24" t="s">
        <v>199</v>
      </c>
      <c r="I67" s="25" t="s">
        <v>189</v>
      </c>
      <c r="K67" s="27">
        <v>26622</v>
      </c>
      <c r="L67" s="28">
        <v>0.24179999999999999</v>
      </c>
      <c r="M67" s="27">
        <v>33059.19</v>
      </c>
      <c r="N67" s="29">
        <v>13554.26</v>
      </c>
      <c r="O67" s="30" t="s">
        <v>15</v>
      </c>
      <c r="P67" s="1"/>
      <c r="Q67" s="31">
        <v>0</v>
      </c>
      <c r="R67" s="20">
        <v>13554.26</v>
      </c>
      <c r="S67" s="1"/>
      <c r="T67" s="1"/>
      <c r="U67" s="1"/>
      <c r="W67" s="40"/>
      <c r="X67" s="1"/>
    </row>
    <row r="68" spans="1:1026" s="39" customFormat="1" x14ac:dyDescent="0.3">
      <c r="A68" s="22" t="s">
        <v>60</v>
      </c>
      <c r="B68" s="41">
        <v>1044.69</v>
      </c>
      <c r="D68" s="21" t="s">
        <v>101</v>
      </c>
      <c r="F68" s="23" t="s">
        <v>17</v>
      </c>
      <c r="G68" s="23" t="s">
        <v>404</v>
      </c>
      <c r="H68" s="24" t="s">
        <v>402</v>
      </c>
      <c r="I68" s="25" t="s">
        <v>268</v>
      </c>
      <c r="K68" s="27">
        <v>74.099999999999994</v>
      </c>
      <c r="L68" s="28">
        <v>0.24179999999999999</v>
      </c>
      <c r="M68" s="27">
        <v>92.01</v>
      </c>
      <c r="N68" s="29">
        <v>96121.919999999998</v>
      </c>
      <c r="O68" s="30" t="s">
        <v>15</v>
      </c>
      <c r="P68" s="1"/>
      <c r="Q68" s="31">
        <v>0</v>
      </c>
      <c r="R68" s="20">
        <v>96121.919999999998</v>
      </c>
      <c r="S68" s="1"/>
      <c r="T68" s="1"/>
      <c r="U68" s="1"/>
      <c r="W68" s="40"/>
      <c r="X68" s="1"/>
    </row>
    <row r="69" spans="1:1026" s="39" customFormat="1" x14ac:dyDescent="0.3">
      <c r="A69" s="23">
        <v>5915321</v>
      </c>
      <c r="B69" s="41">
        <v>35603.040000000001</v>
      </c>
      <c r="D69" s="21" t="s">
        <v>102</v>
      </c>
      <c r="F69" s="23" t="s">
        <v>14</v>
      </c>
      <c r="G69" s="23" t="s">
        <v>404</v>
      </c>
      <c r="H69" s="24" t="s">
        <v>200</v>
      </c>
      <c r="I69" s="25" t="s">
        <v>334</v>
      </c>
      <c r="K69" s="27">
        <v>0.67</v>
      </c>
      <c r="L69" s="28">
        <v>0.24179999999999999</v>
      </c>
      <c r="M69" s="27">
        <v>0.83</v>
      </c>
      <c r="N69" s="29">
        <v>29550.52</v>
      </c>
      <c r="O69" s="30" t="s">
        <v>15</v>
      </c>
      <c r="P69" s="1"/>
      <c r="Q69" s="31">
        <v>0</v>
      </c>
      <c r="R69" s="20">
        <v>29550.52</v>
      </c>
      <c r="S69" s="1"/>
      <c r="T69" s="1"/>
      <c r="U69" s="1"/>
      <c r="W69" s="40"/>
      <c r="X69" s="1"/>
    </row>
    <row r="70" spans="1:1026" s="39" customFormat="1" x14ac:dyDescent="0.3">
      <c r="A70" s="23">
        <v>5915320</v>
      </c>
      <c r="B70" s="41">
        <v>9026.1200000000008</v>
      </c>
      <c r="D70" s="21" t="s">
        <v>103</v>
      </c>
      <c r="F70" s="23" t="s">
        <v>14</v>
      </c>
      <c r="G70" s="23" t="s">
        <v>404</v>
      </c>
      <c r="H70" s="24" t="s">
        <v>201</v>
      </c>
      <c r="I70" s="25" t="s">
        <v>334</v>
      </c>
      <c r="K70" s="27">
        <v>0.74</v>
      </c>
      <c r="L70" s="28">
        <v>0.24179999999999999</v>
      </c>
      <c r="M70" s="27">
        <v>0.91</v>
      </c>
      <c r="N70" s="29">
        <v>8213.76</v>
      </c>
      <c r="O70" s="30" t="s">
        <v>15</v>
      </c>
      <c r="P70" s="1"/>
      <c r="Q70" s="31">
        <v>0</v>
      </c>
      <c r="R70" s="20">
        <v>8213.76</v>
      </c>
      <c r="S70" s="1"/>
      <c r="T70" s="1"/>
      <c r="U70" s="1"/>
      <c r="W70" s="40"/>
      <c r="X70" s="1"/>
    </row>
    <row r="71" spans="1:1026" s="39" customFormat="1" x14ac:dyDescent="0.3">
      <c r="A71" s="23">
        <v>2003858</v>
      </c>
      <c r="B71" s="41">
        <v>706.62</v>
      </c>
      <c r="D71" s="21" t="s">
        <v>104</v>
      </c>
      <c r="F71" s="23" t="s">
        <v>14</v>
      </c>
      <c r="G71" s="23" t="s">
        <v>404</v>
      </c>
      <c r="H71" s="24" t="s">
        <v>202</v>
      </c>
      <c r="I71" s="25" t="s">
        <v>268</v>
      </c>
      <c r="K71" s="27">
        <v>12.43</v>
      </c>
      <c r="L71" s="28">
        <v>0.24179999999999999</v>
      </c>
      <c r="M71" s="27">
        <v>15.43</v>
      </c>
      <c r="N71" s="29">
        <v>10903.14</v>
      </c>
      <c r="O71" s="30" t="s">
        <v>15</v>
      </c>
      <c r="P71" s="1"/>
      <c r="Q71" s="31">
        <v>0</v>
      </c>
      <c r="R71" s="20">
        <v>10903.14</v>
      </c>
      <c r="S71" s="1"/>
      <c r="T71" s="1"/>
      <c r="U71" s="1"/>
      <c r="W71" s="40"/>
      <c r="X71" s="1"/>
    </row>
    <row r="72" spans="1:1026" s="39" customFormat="1" x14ac:dyDescent="0.3">
      <c r="A72" s="23">
        <v>5502120</v>
      </c>
      <c r="B72" s="41">
        <v>8689.7099999999991</v>
      </c>
      <c r="D72" s="21" t="s">
        <v>105</v>
      </c>
      <c r="F72" s="23" t="s">
        <v>14</v>
      </c>
      <c r="G72" s="23" t="s">
        <v>404</v>
      </c>
      <c r="H72" s="24" t="s">
        <v>203</v>
      </c>
      <c r="I72" s="25" t="s">
        <v>268</v>
      </c>
      <c r="K72" s="27">
        <v>11.82</v>
      </c>
      <c r="L72" s="28">
        <v>0.24179999999999999</v>
      </c>
      <c r="M72" s="27">
        <v>14.67</v>
      </c>
      <c r="N72" s="29">
        <v>127478.04</v>
      </c>
      <c r="O72" s="30" t="s">
        <v>15</v>
      </c>
      <c r="P72" s="1"/>
      <c r="Q72" s="31">
        <v>0</v>
      </c>
      <c r="R72" s="20">
        <v>127478.04</v>
      </c>
      <c r="S72" s="1"/>
      <c r="T72" s="1"/>
      <c r="U72" s="1"/>
      <c r="W72" s="40"/>
      <c r="X72" s="1"/>
    </row>
    <row r="73" spans="1:1026" s="39" customFormat="1" x14ac:dyDescent="0.3">
      <c r="A73" s="23">
        <v>100979</v>
      </c>
      <c r="B73" s="41">
        <v>14094.5</v>
      </c>
      <c r="D73" s="21" t="s">
        <v>106</v>
      </c>
      <c r="F73" s="23" t="s">
        <v>33</v>
      </c>
      <c r="G73" s="23" t="s">
        <v>404</v>
      </c>
      <c r="H73" s="24" t="s">
        <v>318</v>
      </c>
      <c r="I73" s="25" t="s">
        <v>268</v>
      </c>
      <c r="K73" s="27">
        <v>6.94</v>
      </c>
      <c r="L73" s="28">
        <v>0.24179999999999999</v>
      </c>
      <c r="M73" s="27">
        <v>8.61</v>
      </c>
      <c r="N73" s="29">
        <v>121353.64</v>
      </c>
      <c r="O73" s="30" t="s">
        <v>15</v>
      </c>
      <c r="P73" s="1"/>
      <c r="Q73" s="31">
        <v>0</v>
      </c>
      <c r="R73" s="20">
        <v>121353.64</v>
      </c>
      <c r="S73" s="1"/>
      <c r="T73" s="1"/>
      <c r="U73" s="1"/>
      <c r="W73" s="40"/>
      <c r="X73" s="1"/>
    </row>
    <row r="74" spans="1:1026" s="39" customFormat="1" x14ac:dyDescent="0.3">
      <c r="A74" s="23">
        <v>5915320</v>
      </c>
      <c r="B74" s="41">
        <v>38521.160000000003</v>
      </c>
      <c r="D74" s="21" t="s">
        <v>107</v>
      </c>
      <c r="F74" s="23" t="s">
        <v>14</v>
      </c>
      <c r="G74" s="23" t="s">
        <v>404</v>
      </c>
      <c r="H74" s="24" t="s">
        <v>201</v>
      </c>
      <c r="I74" s="25" t="s">
        <v>334</v>
      </c>
      <c r="K74" s="27">
        <v>0.74</v>
      </c>
      <c r="L74" s="28">
        <v>0.24179999999999999</v>
      </c>
      <c r="M74" s="27">
        <v>0.91</v>
      </c>
      <c r="N74" s="29">
        <v>35054.25</v>
      </c>
      <c r="O74" s="30" t="s">
        <v>15</v>
      </c>
      <c r="P74" s="1"/>
      <c r="Q74" s="31">
        <v>0</v>
      </c>
      <c r="R74" s="20">
        <v>35054.25</v>
      </c>
      <c r="S74" s="1"/>
      <c r="T74" s="1"/>
      <c r="U74" s="1"/>
      <c r="W74" s="40"/>
      <c r="X74" s="1"/>
    </row>
    <row r="75" spans="1:1026" s="39" customFormat="1" x14ac:dyDescent="0.3">
      <c r="A75" s="23">
        <v>5502978</v>
      </c>
      <c r="B75" s="41">
        <v>8689.7099999999991</v>
      </c>
      <c r="D75" s="21" t="s">
        <v>108</v>
      </c>
      <c r="F75" s="23" t="s">
        <v>14</v>
      </c>
      <c r="G75" s="23" t="s">
        <v>404</v>
      </c>
      <c r="H75" s="24" t="s">
        <v>204</v>
      </c>
      <c r="I75" s="25" t="s">
        <v>268</v>
      </c>
      <c r="K75" s="27">
        <v>5.09</v>
      </c>
      <c r="L75" s="28">
        <v>0.24179999999999999</v>
      </c>
      <c r="M75" s="27">
        <v>6.32</v>
      </c>
      <c r="N75" s="29">
        <v>54918.96</v>
      </c>
      <c r="O75" s="30" t="s">
        <v>15</v>
      </c>
      <c r="P75" s="1"/>
      <c r="Q75" s="31">
        <v>0</v>
      </c>
      <c r="R75" s="20">
        <v>54918.96</v>
      </c>
      <c r="S75" s="1"/>
      <c r="T75" s="1"/>
      <c r="U75" s="1"/>
      <c r="W75" s="40"/>
      <c r="X75" s="1"/>
    </row>
    <row r="76" spans="1:1026" s="39" customFormat="1" x14ac:dyDescent="0.3">
      <c r="A76" s="23" t="s">
        <v>70</v>
      </c>
      <c r="B76" s="41">
        <v>7849.2</v>
      </c>
      <c r="D76" s="21" t="s">
        <v>109</v>
      </c>
      <c r="F76" s="23" t="s">
        <v>17</v>
      </c>
      <c r="G76" s="23" t="s">
        <v>404</v>
      </c>
      <c r="H76" s="24" t="s">
        <v>205</v>
      </c>
      <c r="I76" s="25" t="s">
        <v>231</v>
      </c>
      <c r="K76" s="27">
        <v>2.54</v>
      </c>
      <c r="L76" s="28">
        <v>0.24179999999999999</v>
      </c>
      <c r="M76" s="27">
        <v>3.15</v>
      </c>
      <c r="N76" s="29">
        <v>24724.98</v>
      </c>
      <c r="O76" s="30" t="s">
        <v>15</v>
      </c>
      <c r="P76" s="1"/>
      <c r="Q76" s="31">
        <v>0</v>
      </c>
      <c r="R76" s="20">
        <v>24724.98</v>
      </c>
      <c r="S76" s="1"/>
      <c r="T76" s="1"/>
      <c r="U76" s="1"/>
      <c r="W76" s="40"/>
      <c r="X76" s="1"/>
    </row>
    <row r="77" spans="1:1026" s="39" customFormat="1" x14ac:dyDescent="0.3">
      <c r="A77" s="23">
        <v>2003103</v>
      </c>
      <c r="B77" s="41">
        <v>4</v>
      </c>
      <c r="D77" s="21" t="s">
        <v>110</v>
      </c>
      <c r="F77" s="23" t="s">
        <v>14</v>
      </c>
      <c r="G77" s="23" t="s">
        <v>404</v>
      </c>
      <c r="H77" s="24" t="s">
        <v>396</v>
      </c>
      <c r="I77" s="25" t="s">
        <v>269</v>
      </c>
      <c r="K77" s="27">
        <v>199.4</v>
      </c>
      <c r="L77" s="28">
        <v>0.24179999999999999</v>
      </c>
      <c r="M77" s="27">
        <v>247.61</v>
      </c>
      <c r="N77" s="29">
        <v>990.44</v>
      </c>
      <c r="O77" s="30" t="s">
        <v>89</v>
      </c>
      <c r="P77" s="1"/>
      <c r="Q77" s="31">
        <v>0</v>
      </c>
      <c r="R77" s="20">
        <v>990.44</v>
      </c>
      <c r="S77" s="1"/>
      <c r="T77" s="1"/>
      <c r="U77" s="1"/>
      <c r="W77" s="40"/>
      <c r="X77" s="1"/>
    </row>
    <row r="78" spans="1:1026" s="39" customFormat="1" x14ac:dyDescent="0.3">
      <c r="A78" s="23">
        <v>2003247</v>
      </c>
      <c r="B78" s="41">
        <v>4</v>
      </c>
      <c r="D78" s="21" t="s">
        <v>111</v>
      </c>
      <c r="F78" s="23" t="s">
        <v>14</v>
      </c>
      <c r="G78" s="23" t="s">
        <v>404</v>
      </c>
      <c r="H78" s="24" t="s">
        <v>395</v>
      </c>
      <c r="I78" s="25" t="s">
        <v>269</v>
      </c>
      <c r="K78" s="27">
        <v>410.77</v>
      </c>
      <c r="L78" s="28">
        <v>0.24179999999999999</v>
      </c>
      <c r="M78" s="27">
        <v>510.09</v>
      </c>
      <c r="N78" s="29">
        <v>2040.36</v>
      </c>
      <c r="O78" s="30" t="s">
        <v>89</v>
      </c>
      <c r="P78" s="1"/>
      <c r="Q78" s="31">
        <v>0</v>
      </c>
      <c r="R78" s="20">
        <v>2040.36</v>
      </c>
      <c r="S78" s="1"/>
      <c r="T78" s="1"/>
      <c r="U78" s="42"/>
      <c r="W78" s="40"/>
      <c r="X78" s="1"/>
      <c r="AMD78" s="18"/>
      <c r="AME78" s="18"/>
      <c r="AMF78" s="18"/>
      <c r="AMG78" s="18"/>
      <c r="AMH78" s="18"/>
      <c r="AMI78" s="18"/>
      <c r="AMJ78" s="18"/>
      <c r="AMK78" s="18"/>
      <c r="AML78" s="18"/>
    </row>
    <row r="79" spans="1:1026" s="39" customFormat="1" x14ac:dyDescent="0.3">
      <c r="A79" s="23">
        <v>2003393</v>
      </c>
      <c r="B79" s="41">
        <v>32.28</v>
      </c>
      <c r="D79" s="21" t="s">
        <v>112</v>
      </c>
      <c r="F79" s="23" t="s">
        <v>14</v>
      </c>
      <c r="G79" s="23" t="s">
        <v>404</v>
      </c>
      <c r="H79" s="24" t="s">
        <v>394</v>
      </c>
      <c r="I79" s="25" t="s">
        <v>249</v>
      </c>
      <c r="K79" s="27">
        <v>361.94</v>
      </c>
      <c r="L79" s="28">
        <v>0.24179999999999999</v>
      </c>
      <c r="M79" s="27">
        <v>449.45</v>
      </c>
      <c r="N79" s="29">
        <v>14508.24</v>
      </c>
      <c r="O79" s="30" t="s">
        <v>89</v>
      </c>
      <c r="P79" s="1"/>
      <c r="Q79" s="31">
        <v>0</v>
      </c>
      <c r="R79" s="20">
        <v>14508.24</v>
      </c>
      <c r="S79" s="1"/>
      <c r="T79" s="1"/>
      <c r="U79" s="42"/>
      <c r="W79" s="40"/>
      <c r="X79" s="1"/>
    </row>
    <row r="80" spans="1:1026" s="39" customFormat="1" x14ac:dyDescent="0.3">
      <c r="A80" s="23" t="s">
        <v>93</v>
      </c>
      <c r="B80" s="41">
        <v>392.48</v>
      </c>
      <c r="D80" s="21" t="s">
        <v>113</v>
      </c>
      <c r="F80" s="23" t="s">
        <v>17</v>
      </c>
      <c r="G80" s="23" t="s">
        <v>404</v>
      </c>
      <c r="H80" s="24" t="s">
        <v>209</v>
      </c>
      <c r="I80" s="25" t="s">
        <v>272</v>
      </c>
      <c r="K80" s="27">
        <v>133.84</v>
      </c>
      <c r="L80" s="28">
        <v>0.24179999999999999</v>
      </c>
      <c r="M80" s="27">
        <v>166.2</v>
      </c>
      <c r="N80" s="29">
        <v>65230.17</v>
      </c>
      <c r="O80" s="30" t="s">
        <v>15</v>
      </c>
      <c r="P80" s="1"/>
      <c r="Q80" s="31">
        <v>0</v>
      </c>
      <c r="R80" s="20">
        <v>65230.17</v>
      </c>
      <c r="S80" s="1"/>
      <c r="T80" s="1"/>
      <c r="U80" s="1"/>
      <c r="W80" s="40"/>
      <c r="X80" s="1"/>
    </row>
    <row r="81" spans="1:1026" s="39" customFormat="1" x14ac:dyDescent="0.3">
      <c r="A81" s="23">
        <v>5915321</v>
      </c>
      <c r="B81" s="41">
        <v>19592.599999999999</v>
      </c>
      <c r="D81" s="21" t="s">
        <v>114</v>
      </c>
      <c r="F81" s="23" t="s">
        <v>14</v>
      </c>
      <c r="G81" s="23" t="s">
        <v>404</v>
      </c>
      <c r="H81" s="24" t="s">
        <v>200</v>
      </c>
      <c r="I81" s="25" t="s">
        <v>334</v>
      </c>
      <c r="K81" s="27">
        <v>0.67</v>
      </c>
      <c r="L81" s="28">
        <v>0.24179999999999999</v>
      </c>
      <c r="M81" s="27">
        <v>0.83</v>
      </c>
      <c r="N81" s="29">
        <v>16261.85</v>
      </c>
      <c r="O81" s="30" t="s">
        <v>15</v>
      </c>
      <c r="P81" s="1"/>
      <c r="Q81" s="31">
        <v>0</v>
      </c>
      <c r="R81" s="20">
        <v>16261.85</v>
      </c>
      <c r="S81" s="1"/>
      <c r="T81" s="1"/>
      <c r="U81" s="1"/>
      <c r="W81" s="40"/>
      <c r="X81" s="1"/>
    </row>
    <row r="82" spans="1:1026" s="39" customFormat="1" x14ac:dyDescent="0.3">
      <c r="A82" s="23">
        <v>5915320</v>
      </c>
      <c r="B82" s="41">
        <v>2763.06</v>
      </c>
      <c r="D82" s="21" t="s">
        <v>115</v>
      </c>
      <c r="F82" s="23" t="s">
        <v>14</v>
      </c>
      <c r="G82" s="23" t="s">
        <v>404</v>
      </c>
      <c r="H82" s="24" t="s">
        <v>201</v>
      </c>
      <c r="I82" s="25" t="s">
        <v>334</v>
      </c>
      <c r="K82" s="27">
        <v>0.74</v>
      </c>
      <c r="L82" s="28">
        <v>0.24179999999999999</v>
      </c>
      <c r="M82" s="27">
        <v>0.91</v>
      </c>
      <c r="N82" s="29">
        <v>2514.38</v>
      </c>
      <c r="O82" s="30" t="s">
        <v>15</v>
      </c>
      <c r="P82" s="1"/>
      <c r="Q82" s="31">
        <v>0</v>
      </c>
      <c r="R82" s="20">
        <v>2514.38</v>
      </c>
      <c r="S82" s="1"/>
      <c r="T82" s="1"/>
      <c r="U82" s="1"/>
      <c r="W82" s="40"/>
      <c r="X82" s="1"/>
    </row>
    <row r="83" spans="1:1026" s="39" customFormat="1" x14ac:dyDescent="0.3">
      <c r="A83" s="23">
        <v>94273</v>
      </c>
      <c r="B83" s="41">
        <v>523.29999999999995</v>
      </c>
      <c r="D83" s="21" t="s">
        <v>116</v>
      </c>
      <c r="F83" s="43" t="s">
        <v>33</v>
      </c>
      <c r="G83" s="23" t="s">
        <v>404</v>
      </c>
      <c r="H83" s="24" t="s">
        <v>336</v>
      </c>
      <c r="I83" s="25" t="s">
        <v>249</v>
      </c>
      <c r="K83" s="27">
        <v>46.9</v>
      </c>
      <c r="L83" s="28">
        <v>0.24179999999999999</v>
      </c>
      <c r="M83" s="27">
        <v>58.24</v>
      </c>
      <c r="N83" s="29">
        <v>30476.99</v>
      </c>
      <c r="O83" s="30" t="s">
        <v>97</v>
      </c>
      <c r="P83" s="1"/>
      <c r="Q83" s="31">
        <v>0</v>
      </c>
      <c r="R83" s="20">
        <v>30476.99</v>
      </c>
      <c r="S83" s="1"/>
      <c r="T83" s="1"/>
      <c r="W83" s="40"/>
      <c r="X83" s="1"/>
      <c r="AMD83" s="18"/>
      <c r="AME83" s="18"/>
      <c r="AMF83" s="18"/>
      <c r="AMG83" s="18"/>
      <c r="AMH83" s="18"/>
      <c r="AMI83" s="18"/>
      <c r="AMJ83" s="18"/>
      <c r="AMK83" s="18"/>
      <c r="AML83" s="18"/>
    </row>
    <row r="84" spans="1:1026" s="39" customFormat="1" x14ac:dyDescent="0.3">
      <c r="A84" s="23">
        <v>4915723</v>
      </c>
      <c r="B84" s="41">
        <v>214.55</v>
      </c>
      <c r="D84" s="21" t="s">
        <v>117</v>
      </c>
      <c r="F84" s="23" t="s">
        <v>14</v>
      </c>
      <c r="G84" s="23" t="s">
        <v>404</v>
      </c>
      <c r="H84" s="24" t="s">
        <v>329</v>
      </c>
      <c r="I84" s="25" t="s">
        <v>231</v>
      </c>
      <c r="K84" s="27">
        <v>3.28</v>
      </c>
      <c r="L84" s="28">
        <v>0.24179999999999999</v>
      </c>
      <c r="M84" s="27">
        <v>4.07</v>
      </c>
      <c r="N84" s="29">
        <v>873.21</v>
      </c>
      <c r="O84" s="30" t="s">
        <v>97</v>
      </c>
      <c r="P84" s="1"/>
      <c r="Q84" s="31">
        <v>0</v>
      </c>
      <c r="R84" s="20">
        <v>873.21</v>
      </c>
      <c r="S84" s="1"/>
      <c r="T84" s="1"/>
      <c r="W84" s="40"/>
      <c r="X84" s="1"/>
    </row>
    <row r="85" spans="1:1026" s="39" customFormat="1" x14ac:dyDescent="0.3">
      <c r="A85" s="23" t="s">
        <v>60</v>
      </c>
      <c r="B85" s="41">
        <v>1240.78</v>
      </c>
      <c r="D85" s="21" t="s">
        <v>118</v>
      </c>
      <c r="F85" s="23" t="s">
        <v>17</v>
      </c>
      <c r="G85" s="23" t="s">
        <v>404</v>
      </c>
      <c r="H85" s="24" t="s">
        <v>402</v>
      </c>
      <c r="I85" s="25" t="s">
        <v>268</v>
      </c>
      <c r="K85" s="27">
        <v>74.099999999999994</v>
      </c>
      <c r="L85" s="28">
        <v>0.24179999999999999</v>
      </c>
      <c r="M85" s="27">
        <v>92.01</v>
      </c>
      <c r="N85" s="29">
        <v>114164.16</v>
      </c>
      <c r="O85" s="30" t="s">
        <v>15</v>
      </c>
      <c r="P85" s="1"/>
      <c r="Q85" s="31">
        <v>0</v>
      </c>
      <c r="R85" s="20">
        <v>114164.16</v>
      </c>
      <c r="S85" s="1"/>
      <c r="T85" s="1"/>
      <c r="W85" s="40"/>
      <c r="X85" s="1"/>
    </row>
    <row r="86" spans="1:1026" s="39" customFormat="1" x14ac:dyDescent="0.3">
      <c r="A86" s="23">
        <v>5915321</v>
      </c>
      <c r="B86" s="41">
        <v>63726.46</v>
      </c>
      <c r="D86" s="21" t="s">
        <v>119</v>
      </c>
      <c r="F86" s="23" t="s">
        <v>14</v>
      </c>
      <c r="G86" s="23" t="s">
        <v>404</v>
      </c>
      <c r="H86" s="24" t="s">
        <v>200</v>
      </c>
      <c r="I86" s="25" t="s">
        <v>334</v>
      </c>
      <c r="K86" s="27">
        <v>0.67</v>
      </c>
      <c r="L86" s="28">
        <v>0.24179999999999999</v>
      </c>
      <c r="M86" s="27">
        <v>0.83</v>
      </c>
      <c r="N86" s="29">
        <v>52892.959999999999</v>
      </c>
      <c r="O86" s="30" t="s">
        <v>15</v>
      </c>
      <c r="P86" s="1"/>
      <c r="Q86" s="31">
        <v>0</v>
      </c>
      <c r="R86" s="20">
        <v>52892.959999999999</v>
      </c>
      <c r="S86" s="1"/>
      <c r="T86" s="1"/>
      <c r="W86" s="40"/>
      <c r="X86" s="1"/>
    </row>
    <row r="87" spans="1:1026" s="39" customFormat="1" x14ac:dyDescent="0.3">
      <c r="A87" s="23">
        <v>5915320</v>
      </c>
      <c r="B87" s="41">
        <v>8735.09</v>
      </c>
      <c r="D87" s="21" t="s">
        <v>120</v>
      </c>
      <c r="F87" s="23" t="s">
        <v>14</v>
      </c>
      <c r="G87" s="23" t="s">
        <v>404</v>
      </c>
      <c r="H87" s="24" t="s">
        <v>201</v>
      </c>
      <c r="I87" s="25" t="s">
        <v>334</v>
      </c>
      <c r="K87" s="27">
        <v>0.74</v>
      </c>
      <c r="L87" s="28">
        <v>0.24179999999999999</v>
      </c>
      <c r="M87" s="27">
        <v>0.91</v>
      </c>
      <c r="N87" s="29">
        <v>7948.93</v>
      </c>
      <c r="O87" s="30" t="s">
        <v>15</v>
      </c>
      <c r="P87" s="1"/>
      <c r="Q87" s="31">
        <v>0</v>
      </c>
      <c r="R87" s="20">
        <v>7948.93</v>
      </c>
      <c r="S87" s="1"/>
      <c r="T87" s="1"/>
      <c r="W87" s="40"/>
      <c r="X87" s="1"/>
    </row>
    <row r="88" spans="1:1026" s="39" customFormat="1" x14ac:dyDescent="0.3">
      <c r="A88" s="23">
        <v>2003858</v>
      </c>
      <c r="B88" s="41">
        <v>795.84</v>
      </c>
      <c r="D88" s="21" t="s">
        <v>121</v>
      </c>
      <c r="F88" s="23" t="s">
        <v>14</v>
      </c>
      <c r="G88" s="23" t="s">
        <v>404</v>
      </c>
      <c r="H88" s="24" t="s">
        <v>202</v>
      </c>
      <c r="I88" s="25" t="s">
        <v>268</v>
      </c>
      <c r="K88" s="27">
        <v>12.43</v>
      </c>
      <c r="L88" s="28">
        <v>0.24179999999999999</v>
      </c>
      <c r="M88" s="27">
        <v>15.43</v>
      </c>
      <c r="N88" s="29">
        <v>12279.81</v>
      </c>
      <c r="O88" s="30" t="s">
        <v>15</v>
      </c>
      <c r="P88" s="1"/>
      <c r="Q88" s="31">
        <v>0</v>
      </c>
      <c r="R88" s="20">
        <v>12279.81</v>
      </c>
      <c r="S88" s="1"/>
      <c r="T88" s="1"/>
      <c r="W88" s="40"/>
      <c r="X88" s="1"/>
    </row>
    <row r="89" spans="1:1026" s="39" customFormat="1" x14ac:dyDescent="0.3">
      <c r="A89" s="23">
        <v>5502120</v>
      </c>
      <c r="B89" s="41">
        <v>8465.8799999999992</v>
      </c>
      <c r="D89" s="21" t="s">
        <v>122</v>
      </c>
      <c r="F89" s="23" t="s">
        <v>14</v>
      </c>
      <c r="G89" s="23" t="s">
        <v>404</v>
      </c>
      <c r="H89" s="24" t="s">
        <v>203</v>
      </c>
      <c r="I89" s="25" t="s">
        <v>268</v>
      </c>
      <c r="K89" s="27">
        <v>11.82</v>
      </c>
      <c r="L89" s="28">
        <v>0.24179999999999999</v>
      </c>
      <c r="M89" s="27">
        <v>14.67</v>
      </c>
      <c r="N89" s="29">
        <v>124194.45</v>
      </c>
      <c r="O89" s="30" t="s">
        <v>15</v>
      </c>
      <c r="P89" s="1"/>
      <c r="Q89" s="31">
        <v>0</v>
      </c>
      <c r="R89" s="20">
        <v>124194.45</v>
      </c>
      <c r="S89" s="1"/>
      <c r="T89" s="1"/>
      <c r="W89" s="40"/>
      <c r="X89" s="1"/>
    </row>
    <row r="90" spans="1:1026" s="39" customFormat="1" x14ac:dyDescent="0.3">
      <c r="A90" s="23">
        <v>100979</v>
      </c>
      <c r="B90" s="41">
        <v>13892.58</v>
      </c>
      <c r="D90" s="21" t="s">
        <v>123</v>
      </c>
      <c r="F90" s="23" t="s">
        <v>33</v>
      </c>
      <c r="G90" s="23" t="s">
        <v>404</v>
      </c>
      <c r="H90" s="24" t="s">
        <v>318</v>
      </c>
      <c r="I90" s="25" t="s">
        <v>268</v>
      </c>
      <c r="K90" s="27">
        <v>6.94</v>
      </c>
      <c r="L90" s="28">
        <v>0.24179999999999999</v>
      </c>
      <c r="M90" s="27">
        <v>8.61</v>
      </c>
      <c r="N90" s="29">
        <v>119615.11</v>
      </c>
      <c r="O90" s="30" t="s">
        <v>15</v>
      </c>
      <c r="P90" s="1"/>
      <c r="Q90" s="31">
        <v>0</v>
      </c>
      <c r="R90" s="20">
        <v>119615.11</v>
      </c>
      <c r="S90" s="1"/>
      <c r="T90" s="1"/>
      <c r="W90" s="40"/>
      <c r="X90" s="1"/>
    </row>
    <row r="91" spans="1:1026" s="39" customFormat="1" x14ac:dyDescent="0.3">
      <c r="A91" s="23">
        <v>5915320</v>
      </c>
      <c r="B91" s="41">
        <v>37770.629999999997</v>
      </c>
      <c r="D91" s="21" t="s">
        <v>124</v>
      </c>
      <c r="F91" s="23" t="s">
        <v>14</v>
      </c>
      <c r="G91" s="23" t="s">
        <v>404</v>
      </c>
      <c r="H91" s="24" t="s">
        <v>201</v>
      </c>
      <c r="I91" s="25" t="s">
        <v>334</v>
      </c>
      <c r="K91" s="27">
        <v>0.74</v>
      </c>
      <c r="L91" s="28">
        <v>0.24179999999999999</v>
      </c>
      <c r="M91" s="27">
        <v>0.91</v>
      </c>
      <c r="N91" s="29">
        <v>34371.269999999997</v>
      </c>
      <c r="O91" s="30" t="s">
        <v>15</v>
      </c>
      <c r="P91" s="1"/>
      <c r="Q91" s="31">
        <v>0</v>
      </c>
      <c r="R91" s="20">
        <v>34371.269999999997</v>
      </c>
      <c r="S91" s="1"/>
      <c r="T91" s="1"/>
      <c r="W91" s="40"/>
      <c r="X91" s="1"/>
    </row>
    <row r="92" spans="1:1026" s="39" customFormat="1" x14ac:dyDescent="0.3">
      <c r="A92" s="23">
        <v>5502978</v>
      </c>
      <c r="B92" s="41">
        <v>8465.8799999999992</v>
      </c>
      <c r="D92" s="21" t="s">
        <v>125</v>
      </c>
      <c r="F92" s="23" t="s">
        <v>14</v>
      </c>
      <c r="G92" s="23" t="s">
        <v>404</v>
      </c>
      <c r="H92" s="24" t="s">
        <v>204</v>
      </c>
      <c r="I92" s="25" t="s">
        <v>268</v>
      </c>
      <c r="K92" s="27">
        <v>5.09</v>
      </c>
      <c r="L92" s="28">
        <v>0.24179999999999999</v>
      </c>
      <c r="M92" s="27">
        <v>6.32</v>
      </c>
      <c r="N92" s="29">
        <v>53504.36</v>
      </c>
      <c r="O92" s="30" t="s">
        <v>15</v>
      </c>
      <c r="P92" s="1"/>
      <c r="Q92" s="31">
        <v>0</v>
      </c>
      <c r="R92" s="20">
        <v>53504.36</v>
      </c>
      <c r="S92" s="1"/>
      <c r="T92" s="1"/>
      <c r="W92" s="40"/>
      <c r="X92" s="1"/>
    </row>
    <row r="93" spans="1:1026" s="39" customFormat="1" x14ac:dyDescent="0.3">
      <c r="A93" s="23">
        <v>2003103</v>
      </c>
      <c r="B93" s="41">
        <v>8</v>
      </c>
      <c r="D93" s="21" t="s">
        <v>126</v>
      </c>
      <c r="F93" s="23" t="s">
        <v>14</v>
      </c>
      <c r="G93" s="23" t="s">
        <v>404</v>
      </c>
      <c r="H93" s="24" t="s">
        <v>396</v>
      </c>
      <c r="I93" s="25" t="s">
        <v>269</v>
      </c>
      <c r="K93" s="27">
        <v>199.4</v>
      </c>
      <c r="L93" s="28">
        <v>0.24179999999999999</v>
      </c>
      <c r="M93" s="27">
        <v>247.61</v>
      </c>
      <c r="N93" s="29">
        <v>1980.88</v>
      </c>
      <c r="O93" s="30" t="s">
        <v>89</v>
      </c>
      <c r="P93" s="1"/>
      <c r="Q93" s="31">
        <v>0</v>
      </c>
      <c r="R93" s="20">
        <v>1980.88</v>
      </c>
      <c r="S93" s="1"/>
      <c r="T93" s="1"/>
      <c r="W93" s="40"/>
      <c r="X93" s="1"/>
    </row>
    <row r="94" spans="1:1026" s="39" customFormat="1" x14ac:dyDescent="0.3">
      <c r="A94" s="23">
        <v>2003247</v>
      </c>
      <c r="B94" s="41">
        <v>8</v>
      </c>
      <c r="D94" s="21" t="s">
        <v>127</v>
      </c>
      <c r="F94" s="23" t="s">
        <v>14</v>
      </c>
      <c r="G94" s="23" t="s">
        <v>404</v>
      </c>
      <c r="H94" s="24" t="s">
        <v>395</v>
      </c>
      <c r="I94" s="25" t="s">
        <v>269</v>
      </c>
      <c r="K94" s="27">
        <v>410.77</v>
      </c>
      <c r="L94" s="28">
        <v>0.24179999999999999</v>
      </c>
      <c r="M94" s="27">
        <v>510.09</v>
      </c>
      <c r="N94" s="29">
        <v>4080.72</v>
      </c>
      <c r="O94" s="30" t="s">
        <v>89</v>
      </c>
      <c r="P94" s="1"/>
      <c r="Q94" s="31">
        <v>0</v>
      </c>
      <c r="R94" s="20">
        <v>4080.72</v>
      </c>
      <c r="S94" s="1"/>
      <c r="T94" s="1"/>
      <c r="W94" s="40"/>
      <c r="X94" s="1"/>
    </row>
    <row r="95" spans="1:1026" s="39" customFormat="1" x14ac:dyDescent="0.3">
      <c r="A95" s="23">
        <v>2003393</v>
      </c>
      <c r="B95" s="41">
        <v>41.28</v>
      </c>
      <c r="D95" s="21" t="s">
        <v>128</v>
      </c>
      <c r="F95" s="23" t="s">
        <v>14</v>
      </c>
      <c r="G95" s="23" t="s">
        <v>404</v>
      </c>
      <c r="H95" s="24" t="s">
        <v>394</v>
      </c>
      <c r="I95" s="25" t="s">
        <v>249</v>
      </c>
      <c r="K95" s="27">
        <v>361.94</v>
      </c>
      <c r="L95" s="28">
        <v>0.24179999999999999</v>
      </c>
      <c r="M95" s="27">
        <v>449.45</v>
      </c>
      <c r="N95" s="29">
        <v>18553.29</v>
      </c>
      <c r="O95" s="30" t="s">
        <v>89</v>
      </c>
      <c r="P95" s="1"/>
      <c r="Q95" s="31">
        <v>0</v>
      </c>
      <c r="R95" s="20">
        <v>18553.29</v>
      </c>
      <c r="S95" s="1"/>
      <c r="T95" s="1"/>
      <c r="W95" s="40"/>
      <c r="X95" s="1"/>
    </row>
    <row r="96" spans="1:1026" s="39" customFormat="1" x14ac:dyDescent="0.3">
      <c r="A96" s="23" t="s">
        <v>93</v>
      </c>
      <c r="B96" s="41">
        <v>683.87</v>
      </c>
      <c r="D96" s="21" t="s">
        <v>129</v>
      </c>
      <c r="F96" s="23" t="s">
        <v>17</v>
      </c>
      <c r="G96" s="23" t="s">
        <v>404</v>
      </c>
      <c r="H96" s="24" t="s">
        <v>209</v>
      </c>
      <c r="I96" s="25" t="s">
        <v>272</v>
      </c>
      <c r="K96" s="27">
        <v>133.84</v>
      </c>
      <c r="L96" s="28">
        <v>0.24179999999999999</v>
      </c>
      <c r="M96" s="27">
        <v>166.2</v>
      </c>
      <c r="N96" s="29">
        <v>113659.19</v>
      </c>
      <c r="O96" s="30" t="s">
        <v>15</v>
      </c>
      <c r="P96" s="1"/>
      <c r="Q96" s="31">
        <v>0</v>
      </c>
      <c r="R96" s="20">
        <v>113659.19</v>
      </c>
      <c r="S96" s="1"/>
      <c r="T96" s="1"/>
      <c r="W96" s="40"/>
      <c r="X96" s="1"/>
    </row>
    <row r="97" spans="1:1026" s="39" customFormat="1" x14ac:dyDescent="0.3">
      <c r="A97" s="23">
        <v>5915321</v>
      </c>
      <c r="B97" s="41">
        <v>34138.79</v>
      </c>
      <c r="D97" s="21" t="s">
        <v>130</v>
      </c>
      <c r="F97" s="23" t="s">
        <v>14</v>
      </c>
      <c r="G97" s="23" t="s">
        <v>404</v>
      </c>
      <c r="H97" s="24" t="s">
        <v>200</v>
      </c>
      <c r="I97" s="25" t="s">
        <v>334</v>
      </c>
      <c r="K97" s="27">
        <v>0.67</v>
      </c>
      <c r="L97" s="28">
        <v>0.24179999999999999</v>
      </c>
      <c r="M97" s="27">
        <v>0.83</v>
      </c>
      <c r="N97" s="29">
        <v>28335.19</v>
      </c>
      <c r="O97" s="30" t="s">
        <v>15</v>
      </c>
      <c r="P97" s="1"/>
      <c r="Q97" s="31">
        <v>0</v>
      </c>
      <c r="R97" s="20">
        <v>28335.19</v>
      </c>
      <c r="S97" s="1"/>
      <c r="T97" s="1"/>
      <c r="W97" s="40"/>
      <c r="X97" s="1"/>
    </row>
    <row r="98" spans="1:1026" s="39" customFormat="1" x14ac:dyDescent="0.3">
      <c r="A98" s="23">
        <v>5915320</v>
      </c>
      <c r="B98" s="41">
        <v>4814.4399999999996</v>
      </c>
      <c r="D98" s="21" t="s">
        <v>131</v>
      </c>
      <c r="F98" s="23" t="s">
        <v>14</v>
      </c>
      <c r="G98" s="23" t="s">
        <v>404</v>
      </c>
      <c r="H98" s="24" t="s">
        <v>201</v>
      </c>
      <c r="I98" s="25" t="s">
        <v>334</v>
      </c>
      <c r="K98" s="27">
        <v>0.74</v>
      </c>
      <c r="L98" s="28">
        <v>0.24179999999999999</v>
      </c>
      <c r="M98" s="27">
        <v>0.91</v>
      </c>
      <c r="N98" s="29">
        <v>4381.1400000000003</v>
      </c>
      <c r="O98" s="30" t="s">
        <v>15</v>
      </c>
      <c r="P98" s="1"/>
      <c r="Q98" s="31">
        <v>0</v>
      </c>
      <c r="R98" s="20">
        <v>4381.1400000000003</v>
      </c>
      <c r="S98" s="1"/>
      <c r="T98" s="1"/>
      <c r="W98" s="40"/>
      <c r="X98" s="1"/>
    </row>
    <row r="99" spans="1:1026" s="39" customFormat="1" x14ac:dyDescent="0.3">
      <c r="A99" s="23">
        <v>94273</v>
      </c>
      <c r="B99" s="41">
        <v>911.82</v>
      </c>
      <c r="D99" s="21" t="s">
        <v>132</v>
      </c>
      <c r="F99" s="43" t="s">
        <v>33</v>
      </c>
      <c r="G99" s="23" t="s">
        <v>404</v>
      </c>
      <c r="H99" s="24" t="s">
        <v>336</v>
      </c>
      <c r="I99" s="25" t="s">
        <v>249</v>
      </c>
      <c r="K99" s="27">
        <v>46.9</v>
      </c>
      <c r="L99" s="28">
        <v>0.24179999999999999</v>
      </c>
      <c r="M99" s="27">
        <v>58.24</v>
      </c>
      <c r="N99" s="29">
        <v>53104.39</v>
      </c>
      <c r="O99" s="30" t="s">
        <v>97</v>
      </c>
      <c r="P99" s="1"/>
      <c r="Q99" s="31">
        <v>0</v>
      </c>
      <c r="R99" s="20">
        <v>53104.39</v>
      </c>
      <c r="S99" s="1"/>
      <c r="T99" s="1"/>
      <c r="W99" s="40"/>
      <c r="X99" s="1"/>
    </row>
    <row r="100" spans="1:1026" s="39" customFormat="1" x14ac:dyDescent="0.3">
      <c r="A100" s="23">
        <v>4915723</v>
      </c>
      <c r="B100" s="41">
        <v>373.85</v>
      </c>
      <c r="D100" s="21" t="s">
        <v>133</v>
      </c>
      <c r="F100" s="23" t="s">
        <v>14</v>
      </c>
      <c r="G100" s="23" t="s">
        <v>404</v>
      </c>
      <c r="H100" s="24" t="s">
        <v>329</v>
      </c>
      <c r="I100" s="25" t="s">
        <v>231</v>
      </c>
      <c r="K100" s="27">
        <v>3.28</v>
      </c>
      <c r="L100" s="28">
        <v>0.24179999999999999</v>
      </c>
      <c r="M100" s="27">
        <v>4.07</v>
      </c>
      <c r="N100" s="29">
        <v>1521.56</v>
      </c>
      <c r="O100" s="30" t="s">
        <v>97</v>
      </c>
      <c r="P100" s="1"/>
      <c r="Q100" s="31">
        <v>0</v>
      </c>
      <c r="R100" s="20">
        <v>1521.56</v>
      </c>
      <c r="S100" s="1"/>
      <c r="T100" s="1"/>
      <c r="W100" s="40"/>
      <c r="X100" s="1"/>
    </row>
    <row r="101" spans="1:1026" s="39" customFormat="1" x14ac:dyDescent="0.3">
      <c r="A101" s="44">
        <v>4915744</v>
      </c>
      <c r="B101" s="47">
        <v>54681</v>
      </c>
      <c r="D101" s="21" t="s">
        <v>565</v>
      </c>
      <c r="F101" s="44" t="s">
        <v>14</v>
      </c>
      <c r="G101" s="44" t="s">
        <v>404</v>
      </c>
      <c r="H101" s="45" t="s">
        <v>178</v>
      </c>
      <c r="I101" s="46" t="s">
        <v>231</v>
      </c>
      <c r="K101" s="48">
        <v>0.74</v>
      </c>
      <c r="L101" s="49">
        <v>0.24179999999999999</v>
      </c>
      <c r="M101" s="48">
        <v>0.91</v>
      </c>
      <c r="N101" s="50">
        <v>49759.71</v>
      </c>
      <c r="O101" s="51" t="s">
        <v>15</v>
      </c>
      <c r="P101" s="1"/>
      <c r="Q101" s="31">
        <v>0</v>
      </c>
      <c r="R101" s="20">
        <v>49759.71</v>
      </c>
      <c r="S101" s="1"/>
      <c r="T101" s="1"/>
      <c r="W101" s="40"/>
      <c r="X101" s="1"/>
    </row>
    <row r="102" spans="1:1026" s="39" customFormat="1" x14ac:dyDescent="0.3">
      <c r="A102" s="44">
        <v>5502972</v>
      </c>
      <c r="B102" s="47">
        <v>162.5</v>
      </c>
      <c r="D102" s="21" t="s">
        <v>403</v>
      </c>
      <c r="F102" s="44" t="s">
        <v>406</v>
      </c>
      <c r="G102" s="44" t="s">
        <v>404</v>
      </c>
      <c r="H102" s="45" t="s">
        <v>333</v>
      </c>
      <c r="I102" s="46" t="s">
        <v>268</v>
      </c>
      <c r="K102" s="48">
        <v>214.17</v>
      </c>
      <c r="L102" s="49">
        <v>0.24179999999999999</v>
      </c>
      <c r="M102" s="48">
        <v>265.95</v>
      </c>
      <c r="N102" s="50">
        <v>43216.87</v>
      </c>
      <c r="O102" s="51" t="s">
        <v>97</v>
      </c>
      <c r="P102" s="1"/>
      <c r="Q102" s="31">
        <v>0</v>
      </c>
      <c r="R102" s="20">
        <v>43216.87</v>
      </c>
      <c r="S102" s="1"/>
      <c r="T102" s="1"/>
      <c r="W102" s="40"/>
      <c r="X102" s="1"/>
    </row>
    <row r="103" spans="1:1026" s="39" customFormat="1" x14ac:dyDescent="0.3">
      <c r="A103" s="44">
        <v>94970</v>
      </c>
      <c r="B103" s="47">
        <v>16.2</v>
      </c>
      <c r="D103" s="21" t="s">
        <v>570</v>
      </c>
      <c r="F103" s="44" t="s">
        <v>405</v>
      </c>
      <c r="G103" s="44" t="s">
        <v>404</v>
      </c>
      <c r="H103" s="45" t="s">
        <v>294</v>
      </c>
      <c r="I103" s="46" t="s">
        <v>268</v>
      </c>
      <c r="K103" s="48">
        <v>468.87</v>
      </c>
      <c r="L103" s="49">
        <v>0.24179999999999999</v>
      </c>
      <c r="M103" s="48">
        <v>582.24</v>
      </c>
      <c r="N103" s="50">
        <v>9432.2800000000007</v>
      </c>
      <c r="O103" s="51" t="s">
        <v>97</v>
      </c>
      <c r="P103" s="1"/>
      <c r="Q103" s="31">
        <v>0</v>
      </c>
      <c r="R103" s="20">
        <v>9432.2800000000007</v>
      </c>
      <c r="S103" s="1"/>
      <c r="T103" s="1"/>
      <c r="W103" s="40"/>
      <c r="X103" s="1"/>
    </row>
    <row r="104" spans="1:1026" s="39" customFormat="1" x14ac:dyDescent="0.3">
      <c r="A104" s="44">
        <v>103673</v>
      </c>
      <c r="B104" s="47">
        <v>16.2</v>
      </c>
      <c r="D104" s="21" t="s">
        <v>571</v>
      </c>
      <c r="F104" s="44" t="s">
        <v>405</v>
      </c>
      <c r="G104" s="44" t="s">
        <v>404</v>
      </c>
      <c r="H104" s="45" t="s">
        <v>295</v>
      </c>
      <c r="I104" s="46" t="s">
        <v>268</v>
      </c>
      <c r="K104" s="48">
        <v>42.24</v>
      </c>
      <c r="L104" s="49">
        <v>0.24179999999999999</v>
      </c>
      <c r="M104" s="48">
        <v>52.45</v>
      </c>
      <c r="N104" s="50">
        <v>849.69</v>
      </c>
      <c r="O104" s="51" t="s">
        <v>97</v>
      </c>
      <c r="P104" s="1"/>
      <c r="Q104" s="31">
        <v>0</v>
      </c>
      <c r="R104" s="20">
        <v>849.69</v>
      </c>
      <c r="S104" s="1"/>
      <c r="T104" s="1"/>
      <c r="W104" s="40"/>
      <c r="X104" s="1"/>
    </row>
    <row r="105" spans="1:1026" s="39" customFormat="1" x14ac:dyDescent="0.3">
      <c r="A105" s="44">
        <v>1106164</v>
      </c>
      <c r="B105" s="47">
        <v>1824.78</v>
      </c>
      <c r="D105" s="21" t="s">
        <v>572</v>
      </c>
      <c r="F105" s="44" t="s">
        <v>406</v>
      </c>
      <c r="G105" s="44" t="s">
        <v>404</v>
      </c>
      <c r="H105" s="45" t="s">
        <v>327</v>
      </c>
      <c r="I105" s="46" t="s">
        <v>268</v>
      </c>
      <c r="K105" s="48">
        <v>258.52</v>
      </c>
      <c r="L105" s="49">
        <v>0.24179999999999999</v>
      </c>
      <c r="M105" s="48">
        <v>321.02999999999997</v>
      </c>
      <c r="N105" s="50">
        <v>585809.12</v>
      </c>
      <c r="O105" s="51" t="s">
        <v>97</v>
      </c>
      <c r="P105" s="1"/>
      <c r="Q105" s="31">
        <v>0</v>
      </c>
      <c r="R105" s="20">
        <v>585809.12</v>
      </c>
      <c r="S105" s="1"/>
      <c r="T105" s="1"/>
      <c r="W105" s="40"/>
      <c r="X105" s="1"/>
    </row>
    <row r="106" spans="1:1026" s="39" customFormat="1" x14ac:dyDescent="0.3">
      <c r="A106" s="44">
        <v>3108017</v>
      </c>
      <c r="B106" s="47">
        <v>1418.86</v>
      </c>
      <c r="D106" s="21" t="s">
        <v>573</v>
      </c>
      <c r="F106" s="44" t="s">
        <v>406</v>
      </c>
      <c r="G106" s="44" t="s">
        <v>404</v>
      </c>
      <c r="H106" s="45" t="s">
        <v>328</v>
      </c>
      <c r="I106" s="46" t="s">
        <v>231</v>
      </c>
      <c r="K106" s="48">
        <v>91.52</v>
      </c>
      <c r="L106" s="49">
        <v>0.24179999999999999</v>
      </c>
      <c r="M106" s="48">
        <v>113.64</v>
      </c>
      <c r="N106" s="50">
        <v>161239.25</v>
      </c>
      <c r="O106" s="51" t="s">
        <v>97</v>
      </c>
      <c r="P106" s="1"/>
      <c r="Q106" s="31">
        <v>0</v>
      </c>
      <c r="R106" s="20">
        <v>161239.25</v>
      </c>
      <c r="S106" s="1"/>
      <c r="T106" s="1"/>
      <c r="W106" s="40"/>
      <c r="X106" s="1"/>
    </row>
    <row r="107" spans="1:1026" s="39" customFormat="1" x14ac:dyDescent="0.3">
      <c r="A107" s="44">
        <v>99839</v>
      </c>
      <c r="B107" s="47">
        <v>40</v>
      </c>
      <c r="D107" s="21" t="s">
        <v>574</v>
      </c>
      <c r="F107" s="44" t="s">
        <v>405</v>
      </c>
      <c r="G107" s="44" t="s">
        <v>404</v>
      </c>
      <c r="H107" s="45" t="s">
        <v>335</v>
      </c>
      <c r="I107" s="46" t="s">
        <v>179</v>
      </c>
      <c r="K107" s="48">
        <v>489.87</v>
      </c>
      <c r="L107" s="49">
        <v>0.24179999999999999</v>
      </c>
      <c r="M107" s="48">
        <v>608.32000000000005</v>
      </c>
      <c r="N107" s="50">
        <v>24332.799999999999</v>
      </c>
      <c r="O107" s="51" t="s">
        <v>31</v>
      </c>
      <c r="P107" s="1"/>
      <c r="Q107" s="31">
        <v>0</v>
      </c>
      <c r="R107" s="20">
        <v>24332.799999999999</v>
      </c>
      <c r="S107" s="1"/>
      <c r="T107" s="1"/>
      <c r="W107" s="40"/>
      <c r="X107" s="1"/>
    </row>
    <row r="108" spans="1:1026" s="39" customFormat="1" x14ac:dyDescent="0.3">
      <c r="A108" s="23">
        <v>3806402</v>
      </c>
      <c r="B108" s="41">
        <v>229.8</v>
      </c>
      <c r="D108" s="21" t="s">
        <v>575</v>
      </c>
      <c r="F108" s="23" t="s">
        <v>406</v>
      </c>
      <c r="G108" s="23" t="s">
        <v>404</v>
      </c>
      <c r="H108" s="24" t="s">
        <v>211</v>
      </c>
      <c r="I108" s="25" t="s">
        <v>231</v>
      </c>
      <c r="K108" s="27">
        <v>2.4700000000000002</v>
      </c>
      <c r="L108" s="28">
        <v>0.24179999999999999</v>
      </c>
      <c r="M108" s="27">
        <v>3.06</v>
      </c>
      <c r="N108" s="29">
        <v>703.18</v>
      </c>
      <c r="O108" s="30" t="s">
        <v>97</v>
      </c>
      <c r="P108" s="1"/>
      <c r="Q108" s="31">
        <v>0</v>
      </c>
      <c r="R108" s="20">
        <v>703.18</v>
      </c>
      <c r="S108" s="1"/>
      <c r="T108" s="1"/>
      <c r="W108" s="40"/>
      <c r="X108" s="1"/>
    </row>
    <row r="109" spans="1:1026" s="39" customFormat="1" x14ac:dyDescent="0.3">
      <c r="A109" s="23">
        <v>84084</v>
      </c>
      <c r="B109" s="41">
        <v>229.8</v>
      </c>
      <c r="D109" s="21" t="s">
        <v>576</v>
      </c>
      <c r="F109" s="23" t="s">
        <v>17</v>
      </c>
      <c r="G109" s="23" t="s">
        <v>404</v>
      </c>
      <c r="H109" s="24" t="s">
        <v>273</v>
      </c>
      <c r="I109" s="25" t="s">
        <v>231</v>
      </c>
      <c r="K109" s="27">
        <v>9</v>
      </c>
      <c r="L109" s="28">
        <v>0.24179999999999999</v>
      </c>
      <c r="M109" s="27">
        <v>11.17</v>
      </c>
      <c r="N109" s="29">
        <v>2566.86</v>
      </c>
      <c r="O109" s="30" t="s">
        <v>97</v>
      </c>
      <c r="P109" s="1"/>
      <c r="Q109" s="31">
        <v>0</v>
      </c>
      <c r="R109" s="20">
        <v>2566.86</v>
      </c>
      <c r="S109" s="1"/>
      <c r="T109" s="1"/>
      <c r="W109" s="40"/>
      <c r="X109" s="1"/>
    </row>
    <row r="110" spans="1:1026" s="39" customFormat="1" x14ac:dyDescent="0.3">
      <c r="A110" s="23">
        <v>7499</v>
      </c>
      <c r="B110" s="41">
        <v>4773.12</v>
      </c>
      <c r="D110" s="21" t="s">
        <v>577</v>
      </c>
      <c r="F110" s="23" t="s">
        <v>17</v>
      </c>
      <c r="G110" s="23" t="s">
        <v>404</v>
      </c>
      <c r="H110" s="24" t="s">
        <v>274</v>
      </c>
      <c r="I110" s="25" t="s">
        <v>231</v>
      </c>
      <c r="K110" s="27">
        <v>67.760000000000005</v>
      </c>
      <c r="L110" s="28">
        <v>0.24179999999999999</v>
      </c>
      <c r="M110" s="27">
        <v>84.14</v>
      </c>
      <c r="N110" s="29">
        <v>401610.31</v>
      </c>
      <c r="O110" s="30" t="s">
        <v>97</v>
      </c>
      <c r="P110" s="1"/>
      <c r="Q110" s="31">
        <v>0</v>
      </c>
      <c r="R110" s="20">
        <v>401610.31</v>
      </c>
      <c r="S110" s="1"/>
      <c r="T110" s="1"/>
      <c r="W110" s="40"/>
      <c r="X110" s="1"/>
    </row>
    <row r="111" spans="1:1026" s="39" customFormat="1" x14ac:dyDescent="0.3">
      <c r="A111" s="23">
        <v>1107896</v>
      </c>
      <c r="B111" s="41">
        <v>795.52</v>
      </c>
      <c r="D111" s="21" t="s">
        <v>578</v>
      </c>
      <c r="F111" s="23" t="s">
        <v>406</v>
      </c>
      <c r="G111" s="23" t="s">
        <v>404</v>
      </c>
      <c r="H111" s="24" t="s">
        <v>212</v>
      </c>
      <c r="I111" s="25" t="s">
        <v>268</v>
      </c>
      <c r="K111" s="27">
        <v>471.54</v>
      </c>
      <c r="L111" s="28">
        <v>0.24179999999999999</v>
      </c>
      <c r="M111" s="27">
        <v>585.54999999999995</v>
      </c>
      <c r="N111" s="29">
        <v>465816.73</v>
      </c>
      <c r="O111" s="30" t="s">
        <v>97</v>
      </c>
      <c r="P111" s="1"/>
      <c r="Q111" s="31">
        <v>0</v>
      </c>
      <c r="R111" s="20">
        <v>465816.73</v>
      </c>
      <c r="S111" s="1"/>
      <c r="T111" s="1"/>
      <c r="W111" s="40"/>
      <c r="X111" s="1"/>
    </row>
    <row r="112" spans="1:1026" s="1" customFormat="1" x14ac:dyDescent="0.3">
      <c r="A112" s="22" t="s">
        <v>134</v>
      </c>
      <c r="B112" s="26">
        <v>9</v>
      </c>
      <c r="D112" s="21" t="s">
        <v>137</v>
      </c>
      <c r="F112" s="23" t="s">
        <v>17</v>
      </c>
      <c r="G112" s="23" t="s">
        <v>404</v>
      </c>
      <c r="H112" s="24" t="s">
        <v>276</v>
      </c>
      <c r="I112" s="25" t="s">
        <v>4</v>
      </c>
      <c r="K112" s="27">
        <v>9995.64</v>
      </c>
      <c r="L112" s="28">
        <v>0.24179999999999999</v>
      </c>
      <c r="M112" s="27">
        <v>12412.58</v>
      </c>
      <c r="N112" s="29">
        <v>111713.22</v>
      </c>
      <c r="O112" s="30" t="s">
        <v>31</v>
      </c>
      <c r="Q112" s="20">
        <v>0</v>
      </c>
      <c r="R112" s="20">
        <v>111713.22</v>
      </c>
      <c r="T112" s="5"/>
      <c r="AMD112" s="39"/>
      <c r="AME112" s="39"/>
      <c r="AMF112" s="39"/>
      <c r="AMG112" s="39"/>
      <c r="AMH112" s="39"/>
      <c r="AMI112" s="39"/>
      <c r="AMJ112" s="39"/>
      <c r="AMK112" s="39"/>
      <c r="AML112" s="39"/>
    </row>
    <row r="113" spans="1:1026" s="1" customFormat="1" ht="13.2" x14ac:dyDescent="0.3">
      <c r="A113" s="22" t="s">
        <v>135</v>
      </c>
      <c r="B113" s="26">
        <v>18</v>
      </c>
      <c r="D113" s="21" t="s">
        <v>579</v>
      </c>
      <c r="F113" s="23" t="s">
        <v>17</v>
      </c>
      <c r="G113" s="23" t="s">
        <v>404</v>
      </c>
      <c r="H113" s="24" t="s">
        <v>213</v>
      </c>
      <c r="I113" s="25" t="s">
        <v>4</v>
      </c>
      <c r="K113" s="27">
        <v>434.46</v>
      </c>
      <c r="L113" s="28">
        <v>0.24179999999999999</v>
      </c>
      <c r="M113" s="27">
        <v>539.51</v>
      </c>
      <c r="N113" s="29">
        <v>9711.18</v>
      </c>
      <c r="O113" s="30" t="s">
        <v>31</v>
      </c>
      <c r="Q113" s="20"/>
      <c r="R113" s="20">
        <v>9711.18</v>
      </c>
      <c r="T113" s="5"/>
    </row>
    <row r="114" spans="1:1026" s="1" customFormat="1" ht="13.8" x14ac:dyDescent="0.3">
      <c r="A114" s="22" t="s">
        <v>136</v>
      </c>
      <c r="B114" s="26">
        <v>1</v>
      </c>
      <c r="D114" s="21" t="s">
        <v>580</v>
      </c>
      <c r="F114" s="23" t="s">
        <v>17</v>
      </c>
      <c r="G114" s="23" t="s">
        <v>404</v>
      </c>
      <c r="H114" s="24" t="s">
        <v>214</v>
      </c>
      <c r="I114" s="25" t="s">
        <v>4</v>
      </c>
      <c r="K114" s="27">
        <v>3022.53</v>
      </c>
      <c r="L114" s="28">
        <v>0.24179999999999999</v>
      </c>
      <c r="M114" s="27">
        <v>3753.37</v>
      </c>
      <c r="N114" s="29">
        <v>3753.37</v>
      </c>
      <c r="O114" s="30" t="s">
        <v>31</v>
      </c>
      <c r="Q114" s="20"/>
      <c r="R114" s="20">
        <v>3753.37</v>
      </c>
      <c r="T114" s="5"/>
      <c r="AMD114" s="18"/>
      <c r="AME114" s="18"/>
      <c r="AMF114" s="18"/>
      <c r="AMG114" s="18"/>
      <c r="AMH114" s="18"/>
      <c r="AMI114" s="18"/>
      <c r="AMJ114" s="18"/>
      <c r="AMK114" s="18"/>
      <c r="AML114" s="18"/>
    </row>
    <row r="115" spans="1:1026" s="1" customFormat="1" ht="13.2" x14ac:dyDescent="0.3">
      <c r="A115" s="22" t="s">
        <v>138</v>
      </c>
      <c r="B115" s="26">
        <v>1</v>
      </c>
      <c r="D115" s="21" t="s">
        <v>418</v>
      </c>
      <c r="F115" s="23" t="s">
        <v>139</v>
      </c>
      <c r="G115" s="23" t="s">
        <v>582</v>
      </c>
      <c r="H115" s="24" t="s">
        <v>215</v>
      </c>
      <c r="I115" s="25" t="s">
        <v>277</v>
      </c>
      <c r="K115" s="27">
        <v>113032.31</v>
      </c>
      <c r="L115" s="28">
        <v>0.15279999999999999</v>
      </c>
      <c r="M115" s="27">
        <v>130303.64</v>
      </c>
      <c r="N115" s="29">
        <v>130303.64</v>
      </c>
      <c r="O115" s="30" t="s">
        <v>31</v>
      </c>
      <c r="Q115" s="20">
        <v>130303.64</v>
      </c>
      <c r="R115" s="20">
        <v>0</v>
      </c>
      <c r="T115" s="5"/>
    </row>
    <row r="116" spans="1:1026" s="18" customFormat="1" ht="13.8" x14ac:dyDescent="0.3">
      <c r="A116" s="22" t="s">
        <v>140</v>
      </c>
      <c r="B116" s="26">
        <v>1</v>
      </c>
      <c r="D116" s="21" t="s">
        <v>419</v>
      </c>
      <c r="F116" s="23" t="s">
        <v>139</v>
      </c>
      <c r="G116" s="23" t="s">
        <v>582</v>
      </c>
      <c r="H116" s="24" t="s">
        <v>216</v>
      </c>
      <c r="I116" s="25" t="s">
        <v>277</v>
      </c>
      <c r="K116" s="27">
        <v>55632</v>
      </c>
      <c r="L116" s="28">
        <v>0.15279999999999999</v>
      </c>
      <c r="M116" s="27">
        <v>64132.56</v>
      </c>
      <c r="N116" s="29">
        <v>64132.56</v>
      </c>
      <c r="O116" s="30" t="s">
        <v>31</v>
      </c>
      <c r="Q116" s="20">
        <v>64132.56</v>
      </c>
      <c r="R116" s="20">
        <v>0</v>
      </c>
      <c r="T116" s="19"/>
      <c r="U116" s="1"/>
      <c r="V116" s="1"/>
      <c r="W116" s="1"/>
      <c r="X116" s="1"/>
      <c r="Y116" s="1"/>
      <c r="Z116" s="1"/>
      <c r="AA116" s="1"/>
      <c r="AB116" s="1"/>
      <c r="AC116" s="1"/>
      <c r="AD116" s="1"/>
      <c r="AE116" s="1"/>
      <c r="AF116" s="1"/>
      <c r="AMD116" s="1"/>
      <c r="AME116" s="1"/>
      <c r="AMF116" s="1"/>
      <c r="AMG116" s="1"/>
      <c r="AMH116" s="1"/>
      <c r="AMI116" s="1"/>
      <c r="AMJ116" s="1"/>
      <c r="AMK116" s="1"/>
      <c r="AML116" s="1"/>
    </row>
    <row r="117" spans="1:1026" s="1" customFormat="1" ht="13.8" x14ac:dyDescent="0.3">
      <c r="A117" s="22" t="s">
        <v>141</v>
      </c>
      <c r="B117" s="26">
        <v>1</v>
      </c>
      <c r="D117" s="21" t="s">
        <v>420</v>
      </c>
      <c r="F117" s="23" t="s">
        <v>139</v>
      </c>
      <c r="G117" s="23" t="s">
        <v>582</v>
      </c>
      <c r="H117" s="24" t="s">
        <v>346</v>
      </c>
      <c r="I117" s="25" t="s">
        <v>277</v>
      </c>
      <c r="K117" s="27">
        <v>80793.11</v>
      </c>
      <c r="L117" s="28">
        <v>0.15279999999999999</v>
      </c>
      <c r="M117" s="27">
        <v>93138.29</v>
      </c>
      <c r="N117" s="29">
        <v>93138.29</v>
      </c>
      <c r="O117" s="30" t="s">
        <v>31</v>
      </c>
      <c r="P117" s="18"/>
      <c r="Q117" s="20">
        <v>93138.29</v>
      </c>
      <c r="R117" s="20">
        <v>0</v>
      </c>
      <c r="S117" s="18"/>
      <c r="T117" s="19"/>
    </row>
    <row r="118" spans="1:1026" s="1" customFormat="1" ht="13.8" x14ac:dyDescent="0.3">
      <c r="A118" s="22" t="s">
        <v>142</v>
      </c>
      <c r="B118" s="26">
        <v>3</v>
      </c>
      <c r="D118" s="21" t="s">
        <v>421</v>
      </c>
      <c r="F118" s="23" t="s">
        <v>139</v>
      </c>
      <c r="G118" s="23" t="s">
        <v>582</v>
      </c>
      <c r="H118" s="24" t="s">
        <v>217</v>
      </c>
      <c r="I118" s="25" t="s">
        <v>277</v>
      </c>
      <c r="K118" s="27">
        <v>5269</v>
      </c>
      <c r="L118" s="28">
        <v>0.15279999999999999</v>
      </c>
      <c r="M118" s="27">
        <v>6074.1</v>
      </c>
      <c r="N118" s="29">
        <v>18222.3</v>
      </c>
      <c r="O118" s="30" t="s">
        <v>31</v>
      </c>
      <c r="P118" s="18"/>
      <c r="Q118" s="20">
        <v>18222.3</v>
      </c>
      <c r="R118" s="20">
        <v>0</v>
      </c>
      <c r="S118" s="18"/>
      <c r="T118" s="19"/>
    </row>
    <row r="119" spans="1:1026" s="1" customFormat="1" ht="13.8" x14ac:dyDescent="0.3">
      <c r="A119" s="22" t="s">
        <v>143</v>
      </c>
      <c r="B119" s="26">
        <v>2</v>
      </c>
      <c r="D119" s="21" t="s">
        <v>422</v>
      </c>
      <c r="F119" s="23" t="s">
        <v>139</v>
      </c>
      <c r="G119" s="23" t="s">
        <v>582</v>
      </c>
      <c r="H119" s="24" t="s">
        <v>218</v>
      </c>
      <c r="I119" s="25" t="s">
        <v>250</v>
      </c>
      <c r="K119" s="27">
        <v>403.66</v>
      </c>
      <c r="L119" s="28">
        <v>0.15279999999999999</v>
      </c>
      <c r="M119" s="27">
        <v>465.33</v>
      </c>
      <c r="N119" s="29">
        <v>930.66</v>
      </c>
      <c r="O119" s="30" t="s">
        <v>31</v>
      </c>
      <c r="P119" s="18"/>
      <c r="Q119" s="20">
        <v>930.66</v>
      </c>
      <c r="R119" s="20">
        <v>0</v>
      </c>
      <c r="S119" s="18"/>
      <c r="T119" s="19"/>
    </row>
    <row r="120" spans="1:1026" s="1" customFormat="1" ht="13.8" x14ac:dyDescent="0.3">
      <c r="A120" s="22" t="s">
        <v>144</v>
      </c>
      <c r="B120" s="26">
        <v>2</v>
      </c>
      <c r="D120" s="21" t="s">
        <v>423</v>
      </c>
      <c r="F120" s="23" t="s">
        <v>139</v>
      </c>
      <c r="G120" s="23" t="s">
        <v>582</v>
      </c>
      <c r="H120" s="24" t="s">
        <v>219</v>
      </c>
      <c r="I120" s="25" t="s">
        <v>250</v>
      </c>
      <c r="K120" s="27">
        <v>259.36</v>
      </c>
      <c r="L120" s="28">
        <v>0.15279999999999999</v>
      </c>
      <c r="M120" s="27">
        <v>298.99</v>
      </c>
      <c r="N120" s="29">
        <v>597.98</v>
      </c>
      <c r="O120" s="30" t="s">
        <v>31</v>
      </c>
      <c r="P120" s="18"/>
      <c r="Q120" s="20">
        <v>597.98</v>
      </c>
      <c r="R120" s="20">
        <v>0</v>
      </c>
      <c r="S120" s="18"/>
      <c r="T120" s="19"/>
    </row>
    <row r="121" spans="1:1026" s="1" customFormat="1" ht="13.8" x14ac:dyDescent="0.3">
      <c r="A121" s="22" t="s">
        <v>145</v>
      </c>
      <c r="B121" s="26">
        <v>1</v>
      </c>
      <c r="D121" s="21" t="s">
        <v>424</v>
      </c>
      <c r="F121" s="23" t="s">
        <v>139</v>
      </c>
      <c r="G121" s="23" t="s">
        <v>582</v>
      </c>
      <c r="H121" s="24" t="s">
        <v>220</v>
      </c>
      <c r="I121" s="25" t="s">
        <v>250</v>
      </c>
      <c r="K121" s="27">
        <v>44280</v>
      </c>
      <c r="L121" s="28">
        <v>0.15279999999999999</v>
      </c>
      <c r="M121" s="27">
        <v>51045.98</v>
      </c>
      <c r="N121" s="29">
        <v>51045.98</v>
      </c>
      <c r="O121" s="30" t="s">
        <v>31</v>
      </c>
      <c r="P121" s="18"/>
      <c r="Q121" s="20">
        <v>51045.98</v>
      </c>
      <c r="R121" s="20">
        <v>0</v>
      </c>
      <c r="S121" s="18"/>
      <c r="T121" s="19"/>
    </row>
    <row r="122" spans="1:1026" s="1" customFormat="1" ht="13.8" x14ac:dyDescent="0.3">
      <c r="A122" s="22" t="s">
        <v>146</v>
      </c>
      <c r="B122" s="26">
        <v>1</v>
      </c>
      <c r="D122" s="21" t="s">
        <v>425</v>
      </c>
      <c r="F122" s="23" t="s">
        <v>139</v>
      </c>
      <c r="G122" s="23" t="s">
        <v>582</v>
      </c>
      <c r="H122" s="24" t="s">
        <v>347</v>
      </c>
      <c r="I122" s="25" t="s">
        <v>250</v>
      </c>
      <c r="K122" s="27">
        <v>34955.129999999997</v>
      </c>
      <c r="L122" s="28">
        <v>0.15279999999999999</v>
      </c>
      <c r="M122" s="27">
        <v>40296.269999999997</v>
      </c>
      <c r="N122" s="29">
        <v>40296.269999999997</v>
      </c>
      <c r="O122" s="30" t="s">
        <v>31</v>
      </c>
      <c r="P122" s="18"/>
      <c r="Q122" s="20">
        <v>40296.269999999997</v>
      </c>
      <c r="R122" s="20">
        <v>0</v>
      </c>
      <c r="S122" s="18"/>
      <c r="T122" s="19"/>
    </row>
    <row r="123" spans="1:1026" s="1" customFormat="1" ht="13.8" x14ac:dyDescent="0.3">
      <c r="A123" s="22" t="s">
        <v>147</v>
      </c>
      <c r="B123" s="26">
        <v>3</v>
      </c>
      <c r="D123" s="21" t="s">
        <v>426</v>
      </c>
      <c r="F123" s="23" t="s">
        <v>139</v>
      </c>
      <c r="G123" s="23" t="s">
        <v>582</v>
      </c>
      <c r="H123" s="24" t="s">
        <v>348</v>
      </c>
      <c r="I123" s="25" t="s">
        <v>250</v>
      </c>
      <c r="K123" s="27">
        <v>24468.59</v>
      </c>
      <c r="L123" s="28">
        <v>0.15279999999999999</v>
      </c>
      <c r="M123" s="27">
        <v>28207.39</v>
      </c>
      <c r="N123" s="29">
        <v>84622.17</v>
      </c>
      <c r="O123" s="30" t="s">
        <v>31</v>
      </c>
      <c r="P123" s="18"/>
      <c r="Q123" s="20">
        <v>84622.17</v>
      </c>
      <c r="R123" s="20">
        <v>0</v>
      </c>
      <c r="S123" s="18"/>
      <c r="T123" s="19"/>
    </row>
    <row r="124" spans="1:1026" s="1" customFormat="1" ht="13.8" x14ac:dyDescent="0.3">
      <c r="A124" s="22" t="s">
        <v>349</v>
      </c>
      <c r="B124" s="26">
        <v>5</v>
      </c>
      <c r="D124" s="21" t="s">
        <v>427</v>
      </c>
      <c r="F124" s="23" t="s">
        <v>139</v>
      </c>
      <c r="G124" s="23" t="s">
        <v>582</v>
      </c>
      <c r="H124" s="24" t="s">
        <v>221</v>
      </c>
      <c r="I124" s="25" t="s">
        <v>250</v>
      </c>
      <c r="K124" s="27">
        <v>373.05</v>
      </c>
      <c r="L124" s="28">
        <v>0.15279999999999999</v>
      </c>
      <c r="M124" s="27">
        <v>430.05</v>
      </c>
      <c r="N124" s="29">
        <v>2150.25</v>
      </c>
      <c r="O124" s="30" t="s">
        <v>31</v>
      </c>
      <c r="P124" s="18"/>
      <c r="Q124" s="20">
        <v>2150.25</v>
      </c>
      <c r="R124" s="20">
        <v>0</v>
      </c>
      <c r="S124" s="18"/>
      <c r="T124" s="19"/>
    </row>
    <row r="125" spans="1:1026" s="1" customFormat="1" ht="13.8" x14ac:dyDescent="0.3">
      <c r="A125" s="22" t="s">
        <v>148</v>
      </c>
      <c r="B125" s="26">
        <v>1</v>
      </c>
      <c r="D125" s="21" t="s">
        <v>428</v>
      </c>
      <c r="F125" s="23" t="s">
        <v>139</v>
      </c>
      <c r="G125" s="23" t="s">
        <v>582</v>
      </c>
      <c r="H125" s="24" t="s">
        <v>222</v>
      </c>
      <c r="I125" s="25" t="s">
        <v>250</v>
      </c>
      <c r="K125" s="27">
        <v>79074</v>
      </c>
      <c r="L125" s="28">
        <v>0.15279999999999999</v>
      </c>
      <c r="M125" s="27">
        <v>91156.5</v>
      </c>
      <c r="N125" s="29">
        <v>91156.5</v>
      </c>
      <c r="O125" s="30" t="s">
        <v>31</v>
      </c>
      <c r="P125" s="18"/>
      <c r="Q125" s="20">
        <v>91156.5</v>
      </c>
      <c r="R125" s="20">
        <v>0</v>
      </c>
      <c r="S125" s="18"/>
      <c r="T125" s="19"/>
    </row>
    <row r="126" spans="1:1026" s="1" customFormat="1" ht="13.8" x14ac:dyDescent="0.3">
      <c r="A126" s="22" t="s">
        <v>150</v>
      </c>
      <c r="B126" s="26">
        <v>1</v>
      </c>
      <c r="D126" s="21" t="s">
        <v>429</v>
      </c>
      <c r="F126" s="23" t="s">
        <v>17</v>
      </c>
      <c r="G126" s="23" t="s">
        <v>404</v>
      </c>
      <c r="H126" s="24" t="s">
        <v>223</v>
      </c>
      <c r="I126" s="25" t="s">
        <v>4</v>
      </c>
      <c r="K126" s="27">
        <v>83560.28</v>
      </c>
      <c r="L126" s="28">
        <v>0.24179999999999999</v>
      </c>
      <c r="M126" s="27">
        <v>103765.15</v>
      </c>
      <c r="N126" s="29">
        <v>103765.15</v>
      </c>
      <c r="O126" s="30" t="s">
        <v>31</v>
      </c>
      <c r="P126" s="18"/>
      <c r="Q126" s="20">
        <v>0</v>
      </c>
      <c r="R126" s="20">
        <v>103765.15</v>
      </c>
      <c r="S126" s="18"/>
      <c r="T126" s="19"/>
    </row>
    <row r="127" spans="1:1026" s="1" customFormat="1" ht="13.8" x14ac:dyDescent="0.3">
      <c r="A127" s="22" t="s">
        <v>151</v>
      </c>
      <c r="B127" s="26">
        <v>1</v>
      </c>
      <c r="D127" s="21" t="s">
        <v>430</v>
      </c>
      <c r="F127" s="23" t="s">
        <v>17</v>
      </c>
      <c r="G127" s="23" t="s">
        <v>404</v>
      </c>
      <c r="H127" s="24" t="s">
        <v>224</v>
      </c>
      <c r="I127" s="25" t="s">
        <v>4</v>
      </c>
      <c r="K127" s="27">
        <v>16364.16</v>
      </c>
      <c r="L127" s="28">
        <v>0.24179999999999999</v>
      </c>
      <c r="M127" s="27">
        <v>20321.009999999998</v>
      </c>
      <c r="N127" s="29">
        <v>20321.009999999998</v>
      </c>
      <c r="O127" s="30" t="s">
        <v>31</v>
      </c>
      <c r="P127" s="18"/>
      <c r="Q127" s="20">
        <v>0</v>
      </c>
      <c r="R127" s="20">
        <v>20321.009999999998</v>
      </c>
      <c r="S127" s="18"/>
      <c r="T127" s="19"/>
    </row>
    <row r="128" spans="1:1026" s="1" customFormat="1" ht="13.8" x14ac:dyDescent="0.3">
      <c r="A128" s="22" t="s">
        <v>287</v>
      </c>
      <c r="B128" s="26">
        <v>3</v>
      </c>
      <c r="D128" s="21" t="s">
        <v>431</v>
      </c>
      <c r="F128" s="23" t="s">
        <v>160</v>
      </c>
      <c r="G128" s="23" t="s">
        <v>582</v>
      </c>
      <c r="H128" s="24" t="s">
        <v>288</v>
      </c>
      <c r="I128" s="25" t="s">
        <v>269</v>
      </c>
      <c r="K128" s="27">
        <v>634.97</v>
      </c>
      <c r="L128" s="28">
        <v>0.15279999999999999</v>
      </c>
      <c r="M128" s="27">
        <v>731.99</v>
      </c>
      <c r="N128" s="29">
        <v>2195.9699999999998</v>
      </c>
      <c r="O128" s="30" t="s">
        <v>31</v>
      </c>
      <c r="P128" s="18"/>
      <c r="Q128" s="20">
        <v>2195.9699999999998</v>
      </c>
      <c r="R128" s="20">
        <v>0</v>
      </c>
      <c r="S128" s="18"/>
      <c r="T128" s="19"/>
    </row>
    <row r="129" spans="1:20" s="1" customFormat="1" ht="13.8" x14ac:dyDescent="0.3">
      <c r="A129" s="22" t="s">
        <v>284</v>
      </c>
      <c r="B129" s="26">
        <v>2000</v>
      </c>
      <c r="D129" s="21" t="s">
        <v>432</v>
      </c>
      <c r="F129" s="23" t="s">
        <v>160</v>
      </c>
      <c r="G129" s="23" t="s">
        <v>582</v>
      </c>
      <c r="H129" s="24" t="s">
        <v>285</v>
      </c>
      <c r="I129" s="25" t="s">
        <v>249</v>
      </c>
      <c r="K129" s="27">
        <v>5.71</v>
      </c>
      <c r="L129" s="28">
        <v>0.15279999999999999</v>
      </c>
      <c r="M129" s="27">
        <v>6.58</v>
      </c>
      <c r="N129" s="29">
        <v>13160</v>
      </c>
      <c r="O129" s="30" t="s">
        <v>31</v>
      </c>
      <c r="P129" s="18"/>
      <c r="Q129" s="20">
        <v>13160</v>
      </c>
      <c r="R129" s="20">
        <v>0</v>
      </c>
      <c r="S129" s="18"/>
      <c r="T129" s="19"/>
    </row>
    <row r="130" spans="1:20" s="1" customFormat="1" ht="13.8" x14ac:dyDescent="0.3">
      <c r="A130" s="22" t="s">
        <v>149</v>
      </c>
      <c r="B130" s="26">
        <v>2</v>
      </c>
      <c r="D130" s="21" t="s">
        <v>433</v>
      </c>
      <c r="F130" s="23" t="s">
        <v>139</v>
      </c>
      <c r="G130" s="23" t="s">
        <v>582</v>
      </c>
      <c r="H130" s="24" t="s">
        <v>350</v>
      </c>
      <c r="I130" s="25" t="s">
        <v>250</v>
      </c>
      <c r="K130" s="27">
        <v>1020</v>
      </c>
      <c r="L130" s="28">
        <v>0.15279999999999999</v>
      </c>
      <c r="M130" s="27">
        <v>1175.8499999999999</v>
      </c>
      <c r="N130" s="29">
        <v>2351.6999999999998</v>
      </c>
      <c r="O130" s="30" t="s">
        <v>31</v>
      </c>
      <c r="P130" s="18"/>
      <c r="Q130" s="20">
        <v>2351.6999999999998</v>
      </c>
      <c r="R130" s="20">
        <v>0</v>
      </c>
      <c r="S130" s="18"/>
      <c r="T130" s="19"/>
    </row>
    <row r="131" spans="1:20" s="1" customFormat="1" ht="13.8" x14ac:dyDescent="0.3">
      <c r="A131" s="22" t="s">
        <v>351</v>
      </c>
      <c r="B131" s="26">
        <v>3</v>
      </c>
      <c r="D131" s="21" t="s">
        <v>434</v>
      </c>
      <c r="F131" s="23" t="s">
        <v>139</v>
      </c>
      <c r="G131" s="23" t="s">
        <v>582</v>
      </c>
      <c r="H131" s="24" t="s">
        <v>352</v>
      </c>
      <c r="I131" s="25" t="s">
        <v>250</v>
      </c>
      <c r="K131" s="27">
        <v>1275</v>
      </c>
      <c r="L131" s="28">
        <v>0.15279999999999999</v>
      </c>
      <c r="M131" s="27">
        <v>1469.82</v>
      </c>
      <c r="N131" s="29">
        <v>4409.46</v>
      </c>
      <c r="O131" s="30" t="s">
        <v>31</v>
      </c>
      <c r="P131" s="18"/>
      <c r="Q131" s="20">
        <v>4409.46</v>
      </c>
      <c r="R131" s="20">
        <v>0</v>
      </c>
      <c r="S131" s="18"/>
      <c r="T131" s="19"/>
    </row>
    <row r="132" spans="1:20" s="1" customFormat="1" ht="13.8" x14ac:dyDescent="0.3">
      <c r="A132" s="22">
        <v>43972</v>
      </c>
      <c r="B132" s="26">
        <v>500</v>
      </c>
      <c r="D132" s="21" t="s">
        <v>435</v>
      </c>
      <c r="F132" s="23" t="s">
        <v>161</v>
      </c>
      <c r="G132" s="23" t="s">
        <v>582</v>
      </c>
      <c r="H132" s="24" t="s">
        <v>280</v>
      </c>
      <c r="I132" s="25" t="s">
        <v>249</v>
      </c>
      <c r="K132" s="27">
        <v>3.56</v>
      </c>
      <c r="L132" s="28">
        <v>0.15279999999999999</v>
      </c>
      <c r="M132" s="27">
        <v>4.0999999999999996</v>
      </c>
      <c r="N132" s="29">
        <v>2050</v>
      </c>
      <c r="O132" s="30" t="s">
        <v>31</v>
      </c>
      <c r="P132" s="18"/>
      <c r="Q132" s="20">
        <v>2050</v>
      </c>
      <c r="R132" s="20">
        <v>0</v>
      </c>
      <c r="S132" s="18"/>
      <c r="T132" s="19"/>
    </row>
    <row r="133" spans="1:20" s="1" customFormat="1" ht="13.8" x14ac:dyDescent="0.3">
      <c r="A133" s="22" t="s">
        <v>353</v>
      </c>
      <c r="B133" s="26">
        <v>6</v>
      </c>
      <c r="D133" s="21" t="s">
        <v>436</v>
      </c>
      <c r="F133" s="23" t="s">
        <v>139</v>
      </c>
      <c r="G133" s="23" t="s">
        <v>582</v>
      </c>
      <c r="H133" s="24" t="s">
        <v>354</v>
      </c>
      <c r="I133" s="25" t="s">
        <v>250</v>
      </c>
      <c r="K133" s="27">
        <v>2994.71</v>
      </c>
      <c r="L133" s="28">
        <v>0.15279999999999999</v>
      </c>
      <c r="M133" s="27">
        <v>3452.3</v>
      </c>
      <c r="N133" s="29">
        <v>20713.8</v>
      </c>
      <c r="O133" s="30" t="s">
        <v>31</v>
      </c>
      <c r="P133" s="18"/>
      <c r="Q133" s="20">
        <v>20713.8</v>
      </c>
      <c r="R133" s="20">
        <v>0</v>
      </c>
      <c r="S133" s="18"/>
      <c r="T133" s="19"/>
    </row>
    <row r="134" spans="1:20" s="1" customFormat="1" ht="13.8" x14ac:dyDescent="0.3">
      <c r="A134" s="22" t="s">
        <v>355</v>
      </c>
      <c r="B134" s="26">
        <v>1000</v>
      </c>
      <c r="D134" s="21" t="s">
        <v>437</v>
      </c>
      <c r="F134" s="23" t="s">
        <v>139</v>
      </c>
      <c r="G134" s="23" t="s">
        <v>582</v>
      </c>
      <c r="H134" s="24" t="s">
        <v>356</v>
      </c>
      <c r="I134" s="25" t="s">
        <v>249</v>
      </c>
      <c r="K134" s="27">
        <v>24.69</v>
      </c>
      <c r="L134" s="28">
        <v>0.15279999999999999</v>
      </c>
      <c r="M134" s="27">
        <v>28.46</v>
      </c>
      <c r="N134" s="29">
        <v>28460</v>
      </c>
      <c r="O134" s="30" t="s">
        <v>31</v>
      </c>
      <c r="P134" s="18"/>
      <c r="Q134" s="20">
        <v>28460</v>
      </c>
      <c r="R134" s="20">
        <v>0</v>
      </c>
      <c r="S134" s="18"/>
      <c r="T134" s="19"/>
    </row>
    <row r="135" spans="1:20" s="1" customFormat="1" ht="13.8" x14ac:dyDescent="0.3">
      <c r="A135" s="22" t="s">
        <v>357</v>
      </c>
      <c r="B135" s="26">
        <v>270</v>
      </c>
      <c r="D135" s="21" t="s">
        <v>438</v>
      </c>
      <c r="F135" s="23" t="s">
        <v>17</v>
      </c>
      <c r="G135" s="23" t="s">
        <v>404</v>
      </c>
      <c r="H135" s="24" t="s">
        <v>358</v>
      </c>
      <c r="I135" s="25" t="s">
        <v>249</v>
      </c>
      <c r="K135" s="27">
        <v>11.05</v>
      </c>
      <c r="L135" s="28">
        <v>0.24179999999999999</v>
      </c>
      <c r="M135" s="27">
        <v>13.72</v>
      </c>
      <c r="N135" s="29">
        <v>3704.4</v>
      </c>
      <c r="O135" s="30" t="s">
        <v>31</v>
      </c>
      <c r="P135" s="18"/>
      <c r="Q135" s="20">
        <v>0</v>
      </c>
      <c r="R135" s="20">
        <v>3704.4</v>
      </c>
      <c r="S135" s="18"/>
      <c r="T135" s="19"/>
    </row>
    <row r="136" spans="1:20" s="1" customFormat="1" ht="13.8" x14ac:dyDescent="0.3">
      <c r="A136" s="22" t="s">
        <v>359</v>
      </c>
      <c r="B136" s="26">
        <v>1</v>
      </c>
      <c r="D136" s="21" t="s">
        <v>439</v>
      </c>
      <c r="F136" s="23" t="s">
        <v>139</v>
      </c>
      <c r="G136" s="23" t="s">
        <v>582</v>
      </c>
      <c r="H136" s="24" t="s">
        <v>360</v>
      </c>
      <c r="I136" s="25" t="s">
        <v>250</v>
      </c>
      <c r="K136" s="27">
        <v>7311.55</v>
      </c>
      <c r="L136" s="28">
        <v>0.15279999999999999</v>
      </c>
      <c r="M136" s="27">
        <v>8428.75</v>
      </c>
      <c r="N136" s="29">
        <v>8428.75</v>
      </c>
      <c r="O136" s="30" t="s">
        <v>31</v>
      </c>
      <c r="P136" s="18"/>
      <c r="Q136" s="20">
        <v>8428.75</v>
      </c>
      <c r="R136" s="20">
        <v>0</v>
      </c>
      <c r="S136" s="18"/>
      <c r="T136" s="19"/>
    </row>
    <row r="137" spans="1:20" s="1" customFormat="1" ht="13.8" x14ac:dyDescent="0.3">
      <c r="A137" s="22" t="s">
        <v>361</v>
      </c>
      <c r="B137" s="26">
        <v>2</v>
      </c>
      <c r="D137" s="21" t="s">
        <v>440</v>
      </c>
      <c r="F137" s="23" t="s">
        <v>17</v>
      </c>
      <c r="G137" s="23" t="s">
        <v>404</v>
      </c>
      <c r="H137" s="24" t="s">
        <v>362</v>
      </c>
      <c r="I137" s="25" t="s">
        <v>4</v>
      </c>
      <c r="K137" s="27">
        <v>19807.810000000001</v>
      </c>
      <c r="L137" s="28">
        <v>0.24179999999999999</v>
      </c>
      <c r="M137" s="27">
        <v>24597.33</v>
      </c>
      <c r="N137" s="29">
        <v>49194.66</v>
      </c>
      <c r="O137" s="30" t="s">
        <v>31</v>
      </c>
      <c r="P137" s="18"/>
      <c r="Q137" s="20">
        <v>0</v>
      </c>
      <c r="R137" s="20">
        <v>49194.66</v>
      </c>
      <c r="S137" s="18"/>
      <c r="T137" s="19"/>
    </row>
    <row r="138" spans="1:20" s="1" customFormat="1" ht="13.2" x14ac:dyDescent="0.3">
      <c r="A138" s="22">
        <v>4915744</v>
      </c>
      <c r="B138" s="26">
        <v>139.56500000000003</v>
      </c>
      <c r="D138" s="21" t="s">
        <v>379</v>
      </c>
      <c r="F138" s="23" t="s">
        <v>14</v>
      </c>
      <c r="G138" s="23" t="s">
        <v>404</v>
      </c>
      <c r="H138" s="24" t="s">
        <v>178</v>
      </c>
      <c r="I138" s="25" t="s">
        <v>231</v>
      </c>
      <c r="K138" s="27">
        <v>0.74</v>
      </c>
      <c r="L138" s="28">
        <v>0.24179999999999999</v>
      </c>
      <c r="M138" s="27">
        <v>0.91</v>
      </c>
      <c r="N138" s="29">
        <v>127</v>
      </c>
      <c r="O138" s="30" t="s">
        <v>15</v>
      </c>
      <c r="Q138" s="20">
        <v>0</v>
      </c>
      <c r="R138" s="20">
        <v>127</v>
      </c>
      <c r="T138" s="5"/>
    </row>
    <row r="139" spans="1:20" s="1" customFormat="1" ht="13.8" x14ac:dyDescent="0.3">
      <c r="A139" s="22">
        <v>99059</v>
      </c>
      <c r="B139" s="26">
        <v>51.6</v>
      </c>
      <c r="D139" s="21" t="s">
        <v>380</v>
      </c>
      <c r="F139" s="23" t="s">
        <v>33</v>
      </c>
      <c r="G139" s="23" t="s">
        <v>404</v>
      </c>
      <c r="H139" s="24" t="s">
        <v>337</v>
      </c>
      <c r="I139" s="25" t="s">
        <v>249</v>
      </c>
      <c r="K139" s="27">
        <v>69.08</v>
      </c>
      <c r="L139" s="28">
        <v>0.24179999999999999</v>
      </c>
      <c r="M139" s="27">
        <v>85.78</v>
      </c>
      <c r="N139" s="29">
        <v>4426.24</v>
      </c>
      <c r="O139" s="30" t="s">
        <v>18</v>
      </c>
      <c r="P139" s="18"/>
      <c r="Q139" s="20">
        <v>0</v>
      </c>
      <c r="R139" s="20">
        <v>4426.24</v>
      </c>
      <c r="T139" s="5"/>
    </row>
    <row r="140" spans="1:20" s="1" customFormat="1" ht="13.8" x14ac:dyDescent="0.3">
      <c r="A140" s="22">
        <v>6122</v>
      </c>
      <c r="B140" s="26">
        <v>7.89</v>
      </c>
      <c r="D140" s="21" t="s">
        <v>441</v>
      </c>
      <c r="F140" s="23" t="s">
        <v>17</v>
      </c>
      <c r="G140" s="23" t="s">
        <v>404</v>
      </c>
      <c r="H140" s="24" t="s">
        <v>225</v>
      </c>
      <c r="I140" s="25" t="s">
        <v>268</v>
      </c>
      <c r="K140" s="27">
        <v>580.36</v>
      </c>
      <c r="L140" s="28">
        <v>0.24179999999999999</v>
      </c>
      <c r="M140" s="27">
        <v>720.69</v>
      </c>
      <c r="N140" s="29">
        <v>5686.24</v>
      </c>
      <c r="O140" s="30" t="s">
        <v>18</v>
      </c>
      <c r="P140" s="18"/>
      <c r="Q140" s="20">
        <v>0</v>
      </c>
      <c r="R140" s="20">
        <v>5686.24</v>
      </c>
      <c r="T140" s="5"/>
    </row>
    <row r="141" spans="1:20" s="1" customFormat="1" ht="13.8" x14ac:dyDescent="0.3">
      <c r="A141" s="22">
        <v>6110</v>
      </c>
      <c r="B141" s="41">
        <v>0.98600000000000021</v>
      </c>
      <c r="D141" s="21" t="s">
        <v>442</v>
      </c>
      <c r="F141" s="23" t="s">
        <v>17</v>
      </c>
      <c r="G141" s="23" t="s">
        <v>404</v>
      </c>
      <c r="H141" s="24" t="s">
        <v>226</v>
      </c>
      <c r="I141" s="25" t="s">
        <v>268</v>
      </c>
      <c r="K141" s="27">
        <v>979.76</v>
      </c>
      <c r="L141" s="28">
        <v>0.24179999999999999</v>
      </c>
      <c r="M141" s="27">
        <v>1216.6600000000001</v>
      </c>
      <c r="N141" s="29">
        <v>1199.6199999999999</v>
      </c>
      <c r="O141" s="30" t="s">
        <v>18</v>
      </c>
      <c r="P141" s="18"/>
      <c r="Q141" s="20">
        <v>0</v>
      </c>
      <c r="R141" s="20">
        <v>1199.6199999999999</v>
      </c>
      <c r="T141" s="5"/>
    </row>
    <row r="142" spans="1:20" s="1" customFormat="1" ht="13.2" x14ac:dyDescent="0.3">
      <c r="A142" s="22">
        <v>78018</v>
      </c>
      <c r="B142" s="26">
        <v>15.856000000000003</v>
      </c>
      <c r="D142" s="21" t="s">
        <v>443</v>
      </c>
      <c r="F142" s="23" t="s">
        <v>17</v>
      </c>
      <c r="G142" s="23" t="s">
        <v>404</v>
      </c>
      <c r="H142" s="24" t="s">
        <v>227</v>
      </c>
      <c r="I142" s="25" t="s">
        <v>268</v>
      </c>
      <c r="K142" s="27">
        <v>54.04</v>
      </c>
      <c r="L142" s="28">
        <v>0.24179999999999999</v>
      </c>
      <c r="M142" s="27">
        <v>67.099999999999994</v>
      </c>
      <c r="N142" s="29">
        <v>1063.93</v>
      </c>
      <c r="O142" s="30" t="s">
        <v>15</v>
      </c>
      <c r="Q142" s="20">
        <v>0</v>
      </c>
      <c r="R142" s="20">
        <v>1063.93</v>
      </c>
      <c r="T142" s="5"/>
    </row>
    <row r="143" spans="1:20" s="1" customFormat="1" ht="13.2" x14ac:dyDescent="0.3">
      <c r="A143" s="22" t="s">
        <v>152</v>
      </c>
      <c r="B143" s="26">
        <v>148.96349999999998</v>
      </c>
      <c r="D143" s="21" t="s">
        <v>444</v>
      </c>
      <c r="F143" s="23" t="s">
        <v>17</v>
      </c>
      <c r="G143" s="23" t="s">
        <v>404</v>
      </c>
      <c r="H143" s="24" t="s">
        <v>228</v>
      </c>
      <c r="I143" s="25" t="s">
        <v>231</v>
      </c>
      <c r="K143" s="27">
        <v>107.69</v>
      </c>
      <c r="L143" s="28">
        <v>0.24179999999999999</v>
      </c>
      <c r="M143" s="27">
        <v>133.72</v>
      </c>
      <c r="N143" s="29">
        <v>19919.39</v>
      </c>
      <c r="O143" s="30" t="s">
        <v>18</v>
      </c>
      <c r="Q143" s="20">
        <v>0</v>
      </c>
      <c r="R143" s="20">
        <v>19919.39</v>
      </c>
      <c r="T143" s="5"/>
    </row>
    <row r="144" spans="1:20" s="1" customFormat="1" ht="13.8" x14ac:dyDescent="0.3">
      <c r="A144" s="22">
        <v>73346</v>
      </c>
      <c r="B144" s="26">
        <v>5.8578750000000008</v>
      </c>
      <c r="D144" s="21" t="s">
        <v>445</v>
      </c>
      <c r="F144" s="23" t="s">
        <v>17</v>
      </c>
      <c r="G144" s="23" t="s">
        <v>404</v>
      </c>
      <c r="H144" s="24" t="s">
        <v>229</v>
      </c>
      <c r="I144" s="25" t="s">
        <v>268</v>
      </c>
      <c r="K144" s="27">
        <v>2407.39</v>
      </c>
      <c r="L144" s="28">
        <v>0.24179999999999999</v>
      </c>
      <c r="M144" s="27">
        <v>2989.49</v>
      </c>
      <c r="N144" s="29">
        <v>17512.05</v>
      </c>
      <c r="O144" s="30" t="s">
        <v>97</v>
      </c>
      <c r="P144" s="18"/>
      <c r="Q144" s="20">
        <v>0</v>
      </c>
      <c r="R144" s="20">
        <v>17512.05</v>
      </c>
      <c r="T144" s="5"/>
    </row>
    <row r="145" spans="1:20" s="1" customFormat="1" ht="13.8" x14ac:dyDescent="0.3">
      <c r="A145" s="22">
        <v>87873</v>
      </c>
      <c r="B145" s="26">
        <v>297.59499999999997</v>
      </c>
      <c r="D145" s="21" t="s">
        <v>446</v>
      </c>
      <c r="F145" s="23" t="s">
        <v>17</v>
      </c>
      <c r="G145" s="23" t="s">
        <v>404</v>
      </c>
      <c r="H145" s="24" t="s">
        <v>230</v>
      </c>
      <c r="I145" s="25" t="s">
        <v>231</v>
      </c>
      <c r="K145" s="27">
        <v>6.15</v>
      </c>
      <c r="L145" s="28">
        <v>0.24179999999999999</v>
      </c>
      <c r="M145" s="27">
        <v>7.63</v>
      </c>
      <c r="N145" s="29">
        <v>2270.64</v>
      </c>
      <c r="O145" s="30" t="s">
        <v>18</v>
      </c>
      <c r="P145" s="18"/>
      <c r="Q145" s="20">
        <v>0</v>
      </c>
      <c r="R145" s="20">
        <v>2270.64</v>
      </c>
      <c r="T145" s="5"/>
    </row>
    <row r="146" spans="1:20" s="1" customFormat="1" ht="13.8" x14ac:dyDescent="0.3">
      <c r="A146" s="22">
        <v>87527</v>
      </c>
      <c r="B146" s="41">
        <v>19.240000000000002</v>
      </c>
      <c r="D146" s="21" t="s">
        <v>447</v>
      </c>
      <c r="F146" s="23" t="s">
        <v>33</v>
      </c>
      <c r="G146" s="23" t="s">
        <v>404</v>
      </c>
      <c r="H146" s="24" t="s">
        <v>342</v>
      </c>
      <c r="I146" s="25" t="s">
        <v>231</v>
      </c>
      <c r="K146" s="27">
        <v>37.21</v>
      </c>
      <c r="L146" s="28">
        <v>0.24179999999999999</v>
      </c>
      <c r="M146" s="27">
        <v>46.2</v>
      </c>
      <c r="N146" s="29">
        <v>888.88</v>
      </c>
      <c r="O146" s="30" t="s">
        <v>18</v>
      </c>
      <c r="P146" s="18"/>
      <c r="Q146" s="20">
        <v>0</v>
      </c>
      <c r="R146" s="20">
        <v>888.88</v>
      </c>
      <c r="T146" s="5"/>
    </row>
    <row r="147" spans="1:20" s="1" customFormat="1" ht="13.2" x14ac:dyDescent="0.3">
      <c r="A147" s="22">
        <v>84076</v>
      </c>
      <c r="B147" s="26">
        <v>278.68700000000001</v>
      </c>
      <c r="D147" s="21" t="s">
        <v>448</v>
      </c>
      <c r="F147" s="23" t="s">
        <v>17</v>
      </c>
      <c r="G147" s="23" t="s">
        <v>404</v>
      </c>
      <c r="H147" s="24" t="s">
        <v>232</v>
      </c>
      <c r="I147" s="25" t="s">
        <v>231</v>
      </c>
      <c r="K147" s="27">
        <v>35.869999999999997</v>
      </c>
      <c r="L147" s="28">
        <v>0.24179999999999999</v>
      </c>
      <c r="M147" s="27">
        <v>44.54</v>
      </c>
      <c r="N147" s="29">
        <v>12412.71</v>
      </c>
      <c r="O147" s="30" t="s">
        <v>18</v>
      </c>
      <c r="Q147" s="20">
        <v>0</v>
      </c>
      <c r="R147" s="20">
        <v>12412.71</v>
      </c>
      <c r="T147" s="5"/>
    </row>
    <row r="148" spans="1:20" s="1" customFormat="1" ht="13.8" x14ac:dyDescent="0.3">
      <c r="A148" s="22">
        <v>83534</v>
      </c>
      <c r="B148" s="26">
        <v>2.5147500000000003</v>
      </c>
      <c r="D148" s="21" t="s">
        <v>449</v>
      </c>
      <c r="F148" s="23" t="s">
        <v>17</v>
      </c>
      <c r="G148" s="23" t="s">
        <v>404</v>
      </c>
      <c r="H148" s="24" t="s">
        <v>234</v>
      </c>
      <c r="I148" s="25" t="s">
        <v>268</v>
      </c>
      <c r="K148" s="27">
        <v>733.42</v>
      </c>
      <c r="L148" s="28">
        <v>0.24179999999999999</v>
      </c>
      <c r="M148" s="27">
        <v>910.76</v>
      </c>
      <c r="N148" s="29">
        <v>2290.33</v>
      </c>
      <c r="O148" s="30" t="s">
        <v>97</v>
      </c>
      <c r="P148" s="18"/>
      <c r="Q148" s="20">
        <v>0</v>
      </c>
      <c r="R148" s="20">
        <v>2290.33</v>
      </c>
      <c r="T148" s="5"/>
    </row>
    <row r="149" spans="1:20" s="1" customFormat="1" ht="13.8" x14ac:dyDescent="0.3">
      <c r="A149" s="22" t="s">
        <v>153</v>
      </c>
      <c r="B149" s="26">
        <v>38.200000000000003</v>
      </c>
      <c r="D149" s="21" t="s">
        <v>450</v>
      </c>
      <c r="F149" s="23" t="s">
        <v>17</v>
      </c>
      <c r="G149" s="23" t="s">
        <v>404</v>
      </c>
      <c r="H149" s="24" t="s">
        <v>235</v>
      </c>
      <c r="I149" s="25" t="s">
        <v>231</v>
      </c>
      <c r="K149" s="27">
        <v>79.27</v>
      </c>
      <c r="L149" s="28">
        <v>0.24179999999999999</v>
      </c>
      <c r="M149" s="27">
        <v>98.43</v>
      </c>
      <c r="N149" s="29">
        <v>3760.02</v>
      </c>
      <c r="O149" s="30" t="s">
        <v>18</v>
      </c>
      <c r="P149" s="18"/>
      <c r="Q149" s="20">
        <v>0</v>
      </c>
      <c r="R149" s="20">
        <v>3760.02</v>
      </c>
      <c r="T149" s="5"/>
    </row>
    <row r="150" spans="1:20" s="1" customFormat="1" ht="13.2" x14ac:dyDescent="0.3">
      <c r="A150" s="22">
        <v>87247</v>
      </c>
      <c r="B150" s="26">
        <v>12.09</v>
      </c>
      <c r="D150" s="21" t="s">
        <v>451</v>
      </c>
      <c r="F150" s="23" t="s">
        <v>33</v>
      </c>
      <c r="G150" s="23" t="s">
        <v>404</v>
      </c>
      <c r="H150" s="24" t="s">
        <v>345</v>
      </c>
      <c r="I150" s="25" t="s">
        <v>231</v>
      </c>
      <c r="K150" s="27">
        <v>58.25</v>
      </c>
      <c r="L150" s="28">
        <v>0.24179999999999999</v>
      </c>
      <c r="M150" s="27">
        <v>72.33</v>
      </c>
      <c r="N150" s="29">
        <v>874.46</v>
      </c>
      <c r="O150" s="30" t="s">
        <v>18</v>
      </c>
      <c r="Q150" s="20">
        <v>0</v>
      </c>
      <c r="R150" s="20">
        <v>874.46</v>
      </c>
      <c r="T150" s="5"/>
    </row>
    <row r="151" spans="1:20" s="1" customFormat="1" ht="13.2" x14ac:dyDescent="0.3">
      <c r="A151" s="22">
        <v>9875</v>
      </c>
      <c r="B151" s="26">
        <v>5.0199999999999996</v>
      </c>
      <c r="D151" s="21" t="s">
        <v>452</v>
      </c>
      <c r="F151" s="23" t="s">
        <v>17</v>
      </c>
      <c r="G151" s="23" t="s">
        <v>404</v>
      </c>
      <c r="H151" s="24" t="s">
        <v>236</v>
      </c>
      <c r="I151" s="25" t="s">
        <v>231</v>
      </c>
      <c r="K151" s="27">
        <v>116.94</v>
      </c>
      <c r="L151" s="28">
        <v>0.24179999999999999</v>
      </c>
      <c r="M151" s="27">
        <v>145.21</v>
      </c>
      <c r="N151" s="29">
        <v>728.95</v>
      </c>
      <c r="O151" s="30" t="s">
        <v>18</v>
      </c>
      <c r="Q151" s="20">
        <v>0</v>
      </c>
      <c r="R151" s="20">
        <v>728.95</v>
      </c>
      <c r="T151" s="5"/>
    </row>
    <row r="152" spans="1:20" s="1" customFormat="1" x14ac:dyDescent="0.3">
      <c r="A152" s="22">
        <v>83901</v>
      </c>
      <c r="B152" s="41">
        <v>17.400000000000002</v>
      </c>
      <c r="D152" s="21" t="s">
        <v>453</v>
      </c>
      <c r="F152" s="23" t="s">
        <v>17</v>
      </c>
      <c r="G152" s="23" t="s">
        <v>404</v>
      </c>
      <c r="H152" s="24" t="s">
        <v>237</v>
      </c>
      <c r="I152" s="25" t="s">
        <v>249</v>
      </c>
      <c r="K152" s="27">
        <v>20.23</v>
      </c>
      <c r="L152" s="28">
        <v>0.24179999999999999</v>
      </c>
      <c r="M152" s="27">
        <v>25.12</v>
      </c>
      <c r="N152" s="29">
        <v>437.08</v>
      </c>
      <c r="O152" s="30" t="s">
        <v>97</v>
      </c>
      <c r="P152" s="39"/>
      <c r="Q152" s="20">
        <v>0</v>
      </c>
      <c r="R152" s="20">
        <v>437.08</v>
      </c>
      <c r="T152" s="5"/>
    </row>
    <row r="153" spans="1:20" s="1" customFormat="1" x14ac:dyDescent="0.3">
      <c r="A153" s="22">
        <v>88489</v>
      </c>
      <c r="B153" s="41">
        <v>173.95999999999998</v>
      </c>
      <c r="D153" s="21" t="s">
        <v>454</v>
      </c>
      <c r="F153" s="23" t="s">
        <v>33</v>
      </c>
      <c r="G153" s="23" t="s">
        <v>404</v>
      </c>
      <c r="H153" s="24" t="s">
        <v>317</v>
      </c>
      <c r="I153" s="25" t="s">
        <v>231</v>
      </c>
      <c r="K153" s="27">
        <v>12.51</v>
      </c>
      <c r="L153" s="28">
        <v>0.24179999999999999</v>
      </c>
      <c r="M153" s="27">
        <v>15.53</v>
      </c>
      <c r="N153" s="29">
        <v>2701.59</v>
      </c>
      <c r="O153" s="30" t="s">
        <v>18</v>
      </c>
      <c r="P153" s="39"/>
      <c r="Q153" s="20">
        <v>0</v>
      </c>
      <c r="R153" s="20">
        <v>2701.59</v>
      </c>
      <c r="T153" s="5"/>
    </row>
    <row r="154" spans="1:20" s="1" customFormat="1" ht="13.8" x14ac:dyDescent="0.3">
      <c r="A154" s="22">
        <v>88488</v>
      </c>
      <c r="B154" s="41">
        <v>91.668999999999997</v>
      </c>
      <c r="D154" s="21" t="s">
        <v>455</v>
      </c>
      <c r="F154" s="23" t="s">
        <v>33</v>
      </c>
      <c r="G154" s="23" t="s">
        <v>404</v>
      </c>
      <c r="H154" s="24" t="s">
        <v>316</v>
      </c>
      <c r="I154" s="25" t="s">
        <v>231</v>
      </c>
      <c r="K154" s="27">
        <v>14.9</v>
      </c>
      <c r="L154" s="28">
        <v>0.24179999999999999</v>
      </c>
      <c r="M154" s="27">
        <v>18.5</v>
      </c>
      <c r="N154" s="29">
        <v>1695.87</v>
      </c>
      <c r="O154" s="30" t="s">
        <v>18</v>
      </c>
      <c r="P154" s="18"/>
      <c r="Q154" s="20">
        <v>0</v>
      </c>
      <c r="R154" s="20">
        <v>1695.87</v>
      </c>
      <c r="T154" s="5"/>
    </row>
    <row r="155" spans="1:20" s="1" customFormat="1" ht="13.8" x14ac:dyDescent="0.3">
      <c r="A155" s="22">
        <v>87265</v>
      </c>
      <c r="B155" s="41">
        <v>11.100000000000001</v>
      </c>
      <c r="D155" s="21" t="s">
        <v>456</v>
      </c>
      <c r="F155" s="23" t="s">
        <v>33</v>
      </c>
      <c r="G155" s="23" t="s">
        <v>404</v>
      </c>
      <c r="H155" s="24" t="s">
        <v>344</v>
      </c>
      <c r="I155" s="25" t="s">
        <v>231</v>
      </c>
      <c r="K155" s="27">
        <v>57.05</v>
      </c>
      <c r="L155" s="28">
        <v>0.24179999999999999</v>
      </c>
      <c r="M155" s="27">
        <v>70.84</v>
      </c>
      <c r="N155" s="29">
        <v>786.32</v>
      </c>
      <c r="O155" s="30" t="s">
        <v>18</v>
      </c>
      <c r="P155" s="18"/>
      <c r="Q155" s="20">
        <v>0</v>
      </c>
      <c r="R155" s="20">
        <v>786.32</v>
      </c>
      <c r="T155" s="5"/>
    </row>
    <row r="156" spans="1:20" s="1" customFormat="1" ht="13.8" x14ac:dyDescent="0.3">
      <c r="A156" s="22">
        <v>91337</v>
      </c>
      <c r="B156" s="41">
        <v>3</v>
      </c>
      <c r="D156" s="21" t="s">
        <v>457</v>
      </c>
      <c r="F156" s="23" t="s">
        <v>33</v>
      </c>
      <c r="G156" s="23" t="s">
        <v>404</v>
      </c>
      <c r="H156" s="24" t="s">
        <v>293</v>
      </c>
      <c r="I156" s="25" t="s">
        <v>269</v>
      </c>
      <c r="K156" s="27">
        <v>1322.77</v>
      </c>
      <c r="L156" s="28">
        <v>0.24179999999999999</v>
      </c>
      <c r="M156" s="27">
        <v>1642.61</v>
      </c>
      <c r="N156" s="29">
        <v>4927.83</v>
      </c>
      <c r="O156" s="30" t="s">
        <v>18</v>
      </c>
      <c r="P156" s="18"/>
      <c r="Q156" s="20">
        <v>0</v>
      </c>
      <c r="R156" s="20">
        <v>4927.83</v>
      </c>
      <c r="T156" s="5"/>
    </row>
    <row r="157" spans="1:20" s="1" customFormat="1" ht="13.8" x14ac:dyDescent="0.3">
      <c r="A157" s="22">
        <v>90841</v>
      </c>
      <c r="B157" s="41">
        <v>1</v>
      </c>
      <c r="D157" s="21" t="s">
        <v>458</v>
      </c>
      <c r="F157" s="23" t="s">
        <v>33</v>
      </c>
      <c r="G157" s="23" t="s">
        <v>404</v>
      </c>
      <c r="H157" s="24" t="s">
        <v>290</v>
      </c>
      <c r="I157" s="25" t="s">
        <v>269</v>
      </c>
      <c r="K157" s="27">
        <v>989.88</v>
      </c>
      <c r="L157" s="28">
        <v>0.24179999999999999</v>
      </c>
      <c r="M157" s="27">
        <v>1229.23</v>
      </c>
      <c r="N157" s="29">
        <v>1229.23</v>
      </c>
      <c r="O157" s="30" t="s">
        <v>18</v>
      </c>
      <c r="P157" s="18"/>
      <c r="Q157" s="20">
        <v>0</v>
      </c>
      <c r="R157" s="20">
        <v>1229.23</v>
      </c>
      <c r="T157" s="5"/>
    </row>
    <row r="158" spans="1:20" s="1" customFormat="1" ht="13.8" x14ac:dyDescent="0.3">
      <c r="A158" s="22">
        <v>90843</v>
      </c>
      <c r="B158" s="41">
        <v>3</v>
      </c>
      <c r="D158" s="21" t="s">
        <v>459</v>
      </c>
      <c r="F158" s="23" t="s">
        <v>33</v>
      </c>
      <c r="G158" s="23" t="s">
        <v>404</v>
      </c>
      <c r="H158" s="24" t="s">
        <v>292</v>
      </c>
      <c r="I158" s="25" t="s">
        <v>269</v>
      </c>
      <c r="K158" s="27">
        <v>1045.78</v>
      </c>
      <c r="L158" s="28">
        <v>0.24179999999999999</v>
      </c>
      <c r="M158" s="27">
        <v>1298.6400000000001</v>
      </c>
      <c r="N158" s="29">
        <v>3895.92</v>
      </c>
      <c r="O158" s="30" t="s">
        <v>18</v>
      </c>
      <c r="P158" s="18"/>
      <c r="Q158" s="20">
        <v>0</v>
      </c>
      <c r="R158" s="20">
        <v>3895.92</v>
      </c>
      <c r="T158" s="5"/>
    </row>
    <row r="159" spans="1:20" s="1" customFormat="1" ht="13.8" x14ac:dyDescent="0.3">
      <c r="A159" s="22" t="s">
        <v>154</v>
      </c>
      <c r="B159" s="41">
        <v>77.2</v>
      </c>
      <c r="D159" s="21" t="s">
        <v>460</v>
      </c>
      <c r="F159" s="23" t="s">
        <v>17</v>
      </c>
      <c r="G159" s="23" t="s">
        <v>404</v>
      </c>
      <c r="H159" s="24" t="s">
        <v>238</v>
      </c>
      <c r="I159" s="25" t="s">
        <v>231</v>
      </c>
      <c r="K159" s="27">
        <v>126.43</v>
      </c>
      <c r="L159" s="28">
        <v>0.24179999999999999</v>
      </c>
      <c r="M159" s="27">
        <v>157</v>
      </c>
      <c r="N159" s="29">
        <v>12120.4</v>
      </c>
      <c r="O159" s="30" t="s">
        <v>18</v>
      </c>
      <c r="P159" s="18"/>
      <c r="Q159" s="20">
        <v>0</v>
      </c>
      <c r="R159" s="20">
        <v>12120.4</v>
      </c>
      <c r="T159" s="5"/>
    </row>
    <row r="160" spans="1:20" s="1" customFormat="1" ht="13.8" x14ac:dyDescent="0.3">
      <c r="A160" s="22">
        <v>72078</v>
      </c>
      <c r="B160" s="41">
        <v>77.2</v>
      </c>
      <c r="D160" s="21" t="s">
        <v>461</v>
      </c>
      <c r="F160" s="23" t="s">
        <v>17</v>
      </c>
      <c r="G160" s="23" t="s">
        <v>404</v>
      </c>
      <c r="H160" s="24" t="s">
        <v>239</v>
      </c>
      <c r="I160" s="25" t="s">
        <v>231</v>
      </c>
      <c r="K160" s="27">
        <v>163.08000000000001</v>
      </c>
      <c r="L160" s="28">
        <v>0.24179999999999999</v>
      </c>
      <c r="M160" s="27">
        <v>202.51</v>
      </c>
      <c r="N160" s="29">
        <v>15633.77</v>
      </c>
      <c r="O160" s="30" t="s">
        <v>18</v>
      </c>
      <c r="P160" s="18"/>
      <c r="Q160" s="20">
        <v>0</v>
      </c>
      <c r="R160" s="20">
        <v>15633.77</v>
      </c>
      <c r="T160" s="5"/>
    </row>
    <row r="161" spans="1:20" s="1" customFormat="1" ht="13.8" x14ac:dyDescent="0.3">
      <c r="A161" s="22" t="s">
        <v>155</v>
      </c>
      <c r="B161" s="41">
        <v>5.4</v>
      </c>
      <c r="D161" s="21" t="s">
        <v>462</v>
      </c>
      <c r="F161" s="23" t="s">
        <v>17</v>
      </c>
      <c r="G161" s="23" t="s">
        <v>404</v>
      </c>
      <c r="H161" s="24" t="s">
        <v>240</v>
      </c>
      <c r="I161" s="25" t="s">
        <v>231</v>
      </c>
      <c r="K161" s="27">
        <v>51.94</v>
      </c>
      <c r="L161" s="28">
        <v>0.24179999999999999</v>
      </c>
      <c r="M161" s="27">
        <v>64.489999999999995</v>
      </c>
      <c r="N161" s="29">
        <v>348.24</v>
      </c>
      <c r="O161" s="30" t="s">
        <v>97</v>
      </c>
      <c r="P161" s="18"/>
      <c r="Q161" s="20">
        <v>0</v>
      </c>
      <c r="R161" s="20">
        <v>348.24</v>
      </c>
      <c r="T161" s="5"/>
    </row>
    <row r="162" spans="1:20" s="1" customFormat="1" ht="13.8" x14ac:dyDescent="0.3">
      <c r="A162" s="22" t="s">
        <v>28</v>
      </c>
      <c r="B162" s="41">
        <v>1</v>
      </c>
      <c r="D162" s="21" t="s">
        <v>463</v>
      </c>
      <c r="F162" s="23" t="s">
        <v>17</v>
      </c>
      <c r="G162" s="23" t="s">
        <v>404</v>
      </c>
      <c r="H162" s="24" t="s">
        <v>183</v>
      </c>
      <c r="I162" s="25" t="s">
        <v>4</v>
      </c>
      <c r="K162" s="27">
        <v>2402.7600000000002</v>
      </c>
      <c r="L162" s="28">
        <v>0.24179999999999999</v>
      </c>
      <c r="M162" s="27">
        <v>2983.74</v>
      </c>
      <c r="N162" s="29">
        <v>2983.74</v>
      </c>
      <c r="O162" s="30" t="s">
        <v>18</v>
      </c>
      <c r="P162" s="18"/>
      <c r="Q162" s="20">
        <v>0</v>
      </c>
      <c r="R162" s="20">
        <v>2983.74</v>
      </c>
      <c r="T162" s="5"/>
    </row>
    <row r="163" spans="1:20" s="1" customFormat="1" ht="13.8" x14ac:dyDescent="0.3">
      <c r="A163" s="22" t="s">
        <v>30</v>
      </c>
      <c r="B163" s="41">
        <v>1</v>
      </c>
      <c r="D163" s="21" t="s">
        <v>464</v>
      </c>
      <c r="F163" s="23" t="s">
        <v>17</v>
      </c>
      <c r="G163" s="23" t="s">
        <v>404</v>
      </c>
      <c r="H163" s="24" t="s">
        <v>184</v>
      </c>
      <c r="I163" s="25" t="s">
        <v>4</v>
      </c>
      <c r="K163" s="27">
        <v>1969.12</v>
      </c>
      <c r="L163" s="28">
        <v>0.24179999999999999</v>
      </c>
      <c r="M163" s="27">
        <v>2445.25</v>
      </c>
      <c r="N163" s="29">
        <v>2445.25</v>
      </c>
      <c r="O163" s="30" t="s">
        <v>18</v>
      </c>
      <c r="P163" s="18"/>
      <c r="Q163" s="20">
        <v>0</v>
      </c>
      <c r="R163" s="20">
        <v>2445.25</v>
      </c>
      <c r="T163" s="5"/>
    </row>
    <row r="164" spans="1:20" s="1" customFormat="1" ht="13.8" x14ac:dyDescent="0.3">
      <c r="A164" s="22">
        <v>89711</v>
      </c>
      <c r="B164" s="41">
        <v>6</v>
      </c>
      <c r="D164" s="21" t="s">
        <v>465</v>
      </c>
      <c r="F164" s="23" t="s">
        <v>33</v>
      </c>
      <c r="G164" s="23" t="s">
        <v>404</v>
      </c>
      <c r="H164" s="24" t="s">
        <v>304</v>
      </c>
      <c r="I164" s="25" t="s">
        <v>249</v>
      </c>
      <c r="K164" s="27">
        <v>20.76</v>
      </c>
      <c r="L164" s="28">
        <v>0.24179999999999999</v>
      </c>
      <c r="M164" s="27">
        <v>25.77</v>
      </c>
      <c r="N164" s="29">
        <v>154.62</v>
      </c>
      <c r="O164" s="30" t="s">
        <v>18</v>
      </c>
      <c r="P164" s="18"/>
      <c r="Q164" s="20">
        <v>0</v>
      </c>
      <c r="R164" s="20">
        <v>154.62</v>
      </c>
      <c r="T164" s="5"/>
    </row>
    <row r="165" spans="1:20" s="1" customFormat="1" ht="13.8" x14ac:dyDescent="0.3">
      <c r="A165" s="22">
        <v>89712</v>
      </c>
      <c r="B165" s="41">
        <v>6</v>
      </c>
      <c r="D165" s="21" t="s">
        <v>466</v>
      </c>
      <c r="F165" s="23" t="s">
        <v>33</v>
      </c>
      <c r="G165" s="23" t="s">
        <v>404</v>
      </c>
      <c r="H165" s="24" t="s">
        <v>305</v>
      </c>
      <c r="I165" s="25" t="s">
        <v>249</v>
      </c>
      <c r="K165" s="27">
        <v>26.23</v>
      </c>
      <c r="L165" s="28">
        <v>0.24179999999999999</v>
      </c>
      <c r="M165" s="27">
        <v>32.57</v>
      </c>
      <c r="N165" s="29">
        <v>195.42</v>
      </c>
      <c r="O165" s="30" t="s">
        <v>18</v>
      </c>
      <c r="P165" s="18"/>
      <c r="Q165" s="20">
        <v>0</v>
      </c>
      <c r="R165" s="20">
        <v>195.42</v>
      </c>
      <c r="T165" s="5"/>
    </row>
    <row r="166" spans="1:20" s="1" customFormat="1" ht="13.8" x14ac:dyDescent="0.3">
      <c r="A166" s="22">
        <v>89714</v>
      </c>
      <c r="B166" s="41">
        <v>6</v>
      </c>
      <c r="D166" s="21" t="s">
        <v>467</v>
      </c>
      <c r="F166" s="23" t="s">
        <v>33</v>
      </c>
      <c r="G166" s="23" t="s">
        <v>404</v>
      </c>
      <c r="H166" s="24" t="s">
        <v>306</v>
      </c>
      <c r="I166" s="25" t="s">
        <v>249</v>
      </c>
      <c r="K166" s="27">
        <v>36.520000000000003</v>
      </c>
      <c r="L166" s="28">
        <v>0.24179999999999999</v>
      </c>
      <c r="M166" s="27">
        <v>45.35</v>
      </c>
      <c r="N166" s="29">
        <v>272.10000000000002</v>
      </c>
      <c r="O166" s="30" t="s">
        <v>18</v>
      </c>
      <c r="P166" s="18"/>
      <c r="Q166" s="20">
        <v>0</v>
      </c>
      <c r="R166" s="20">
        <v>272.10000000000002</v>
      </c>
      <c r="T166" s="5"/>
    </row>
    <row r="167" spans="1:20" s="1" customFormat="1" ht="13.8" x14ac:dyDescent="0.3">
      <c r="A167" s="22">
        <v>89726</v>
      </c>
      <c r="B167" s="41">
        <v>2</v>
      </c>
      <c r="D167" s="21" t="s">
        <v>468</v>
      </c>
      <c r="F167" s="23" t="s">
        <v>33</v>
      </c>
      <c r="G167" s="23" t="s">
        <v>404</v>
      </c>
      <c r="H167" s="24" t="s">
        <v>307</v>
      </c>
      <c r="I167" s="25" t="s">
        <v>269</v>
      </c>
      <c r="K167" s="27">
        <v>10.029999999999999</v>
      </c>
      <c r="L167" s="28">
        <v>0.24179999999999999</v>
      </c>
      <c r="M167" s="27">
        <v>12.45</v>
      </c>
      <c r="N167" s="29">
        <v>24.9</v>
      </c>
      <c r="O167" s="30" t="s">
        <v>18</v>
      </c>
      <c r="P167" s="18"/>
      <c r="Q167" s="20">
        <v>0</v>
      </c>
      <c r="R167" s="20">
        <v>24.9</v>
      </c>
      <c r="T167" s="5"/>
    </row>
    <row r="168" spans="1:20" s="1" customFormat="1" ht="13.8" x14ac:dyDescent="0.3">
      <c r="A168" s="22">
        <v>89731</v>
      </c>
      <c r="B168" s="41">
        <v>1</v>
      </c>
      <c r="D168" s="21" t="s">
        <v>469</v>
      </c>
      <c r="F168" s="23" t="s">
        <v>33</v>
      </c>
      <c r="G168" s="23" t="s">
        <v>404</v>
      </c>
      <c r="H168" s="24" t="s">
        <v>308</v>
      </c>
      <c r="I168" s="25" t="s">
        <v>269</v>
      </c>
      <c r="K168" s="27">
        <v>14.72</v>
      </c>
      <c r="L168" s="28">
        <v>0.24179999999999999</v>
      </c>
      <c r="M168" s="27">
        <v>18.27</v>
      </c>
      <c r="N168" s="29">
        <v>18.27</v>
      </c>
      <c r="O168" s="30" t="s">
        <v>18</v>
      </c>
      <c r="P168" s="18"/>
      <c r="Q168" s="20">
        <v>0</v>
      </c>
      <c r="R168" s="20">
        <v>18.27</v>
      </c>
      <c r="T168" s="5"/>
    </row>
    <row r="169" spans="1:20" s="1" customFormat="1" ht="13.8" x14ac:dyDescent="0.3">
      <c r="A169" s="22">
        <v>89744</v>
      </c>
      <c r="B169" s="41">
        <v>1</v>
      </c>
      <c r="D169" s="21" t="s">
        <v>470</v>
      </c>
      <c r="F169" s="23" t="s">
        <v>33</v>
      </c>
      <c r="G169" s="23" t="s">
        <v>404</v>
      </c>
      <c r="H169" s="24" t="s">
        <v>309</v>
      </c>
      <c r="I169" s="25" t="s">
        <v>269</v>
      </c>
      <c r="K169" s="27">
        <v>26.96</v>
      </c>
      <c r="L169" s="28">
        <v>0.24179999999999999</v>
      </c>
      <c r="M169" s="27">
        <v>33.47</v>
      </c>
      <c r="N169" s="29">
        <v>33.47</v>
      </c>
      <c r="O169" s="30" t="s">
        <v>18</v>
      </c>
      <c r="P169" s="18"/>
      <c r="Q169" s="20">
        <v>0</v>
      </c>
      <c r="R169" s="20">
        <v>33.47</v>
      </c>
      <c r="T169" s="5"/>
    </row>
    <row r="170" spans="1:20" s="1" customFormat="1" ht="13.8" x14ac:dyDescent="0.3">
      <c r="A170" s="22">
        <v>97902</v>
      </c>
      <c r="B170" s="41">
        <v>1</v>
      </c>
      <c r="D170" s="21" t="s">
        <v>471</v>
      </c>
      <c r="F170" s="23" t="s">
        <v>33</v>
      </c>
      <c r="G170" s="23" t="s">
        <v>404</v>
      </c>
      <c r="H170" s="24" t="s">
        <v>310</v>
      </c>
      <c r="I170" s="25" t="s">
        <v>269</v>
      </c>
      <c r="K170" s="27">
        <v>555.98</v>
      </c>
      <c r="L170" s="28">
        <v>0.24179999999999999</v>
      </c>
      <c r="M170" s="27">
        <v>690.41</v>
      </c>
      <c r="N170" s="29">
        <v>690.41</v>
      </c>
      <c r="O170" s="30" t="s">
        <v>18</v>
      </c>
      <c r="P170" s="18"/>
      <c r="Q170" s="20">
        <v>0</v>
      </c>
      <c r="R170" s="20">
        <v>690.41</v>
      </c>
      <c r="T170" s="5"/>
    </row>
    <row r="171" spans="1:20" s="1" customFormat="1" ht="13.8" x14ac:dyDescent="0.3">
      <c r="A171" s="22">
        <v>86888</v>
      </c>
      <c r="B171" s="41">
        <v>1</v>
      </c>
      <c r="D171" s="21" t="s">
        <v>472</v>
      </c>
      <c r="F171" s="23" t="s">
        <v>33</v>
      </c>
      <c r="G171" s="23" t="s">
        <v>404</v>
      </c>
      <c r="H171" s="24" t="s">
        <v>313</v>
      </c>
      <c r="I171" s="25" t="s">
        <v>269</v>
      </c>
      <c r="K171" s="27">
        <v>524.5</v>
      </c>
      <c r="L171" s="28">
        <v>0.24179999999999999</v>
      </c>
      <c r="M171" s="27">
        <v>651.32000000000005</v>
      </c>
      <c r="N171" s="29">
        <v>651.32000000000005</v>
      </c>
      <c r="O171" s="30" t="s">
        <v>18</v>
      </c>
      <c r="P171" s="18"/>
      <c r="Q171" s="20">
        <v>0</v>
      </c>
      <c r="R171" s="20">
        <v>651.32000000000005</v>
      </c>
      <c r="T171" s="5"/>
    </row>
    <row r="172" spans="1:20" s="1" customFormat="1" ht="13.8" x14ac:dyDescent="0.3">
      <c r="A172" s="22">
        <v>86902</v>
      </c>
      <c r="B172" s="41">
        <v>1</v>
      </c>
      <c r="D172" s="21" t="s">
        <v>473</v>
      </c>
      <c r="F172" s="23" t="s">
        <v>33</v>
      </c>
      <c r="G172" s="23" t="s">
        <v>404</v>
      </c>
      <c r="H172" s="24" t="s">
        <v>314</v>
      </c>
      <c r="I172" s="25" t="s">
        <v>269</v>
      </c>
      <c r="K172" s="27">
        <v>331.15</v>
      </c>
      <c r="L172" s="28">
        <v>0.24179999999999999</v>
      </c>
      <c r="M172" s="27">
        <v>411.22</v>
      </c>
      <c r="N172" s="29">
        <v>411.22</v>
      </c>
      <c r="O172" s="30" t="s">
        <v>18</v>
      </c>
      <c r="P172" s="18"/>
      <c r="Q172" s="20">
        <v>0</v>
      </c>
      <c r="R172" s="20">
        <v>411.22</v>
      </c>
      <c r="T172" s="5"/>
    </row>
    <row r="173" spans="1:20" s="1" customFormat="1" ht="13.8" x14ac:dyDescent="0.3">
      <c r="A173" s="22">
        <v>100860</v>
      </c>
      <c r="B173" s="41">
        <v>1</v>
      </c>
      <c r="D173" s="21" t="s">
        <v>474</v>
      </c>
      <c r="F173" s="23" t="s">
        <v>33</v>
      </c>
      <c r="G173" s="23" t="s">
        <v>404</v>
      </c>
      <c r="H173" s="24" t="s">
        <v>338</v>
      </c>
      <c r="I173" s="25" t="s">
        <v>269</v>
      </c>
      <c r="K173" s="27">
        <v>112.89</v>
      </c>
      <c r="L173" s="28">
        <v>0.24179999999999999</v>
      </c>
      <c r="M173" s="27">
        <v>140.18</v>
      </c>
      <c r="N173" s="29">
        <v>140.18</v>
      </c>
      <c r="O173" s="30" t="s">
        <v>18</v>
      </c>
      <c r="P173" s="18"/>
      <c r="Q173" s="20">
        <v>0</v>
      </c>
      <c r="R173" s="20">
        <v>140.18</v>
      </c>
      <c r="T173" s="5"/>
    </row>
    <row r="174" spans="1:20" s="1" customFormat="1" ht="13.8" x14ac:dyDescent="0.3">
      <c r="A174" s="22">
        <v>89482</v>
      </c>
      <c r="B174" s="41">
        <v>1</v>
      </c>
      <c r="D174" s="21" t="s">
        <v>475</v>
      </c>
      <c r="F174" s="23" t="s">
        <v>33</v>
      </c>
      <c r="G174" s="23" t="s">
        <v>404</v>
      </c>
      <c r="H174" s="24" t="s">
        <v>312</v>
      </c>
      <c r="I174" s="25" t="s">
        <v>269</v>
      </c>
      <c r="K174" s="27">
        <v>43.95</v>
      </c>
      <c r="L174" s="28">
        <v>0.24179999999999999</v>
      </c>
      <c r="M174" s="27">
        <v>54.57</v>
      </c>
      <c r="N174" s="29">
        <v>54.57</v>
      </c>
      <c r="O174" s="30" t="s">
        <v>18</v>
      </c>
      <c r="P174" s="18"/>
      <c r="Q174" s="20">
        <v>0</v>
      </c>
      <c r="R174" s="20">
        <v>54.57</v>
      </c>
      <c r="T174" s="5"/>
    </row>
    <row r="175" spans="1:20" s="1" customFormat="1" ht="13.8" x14ac:dyDescent="0.3">
      <c r="A175" s="22" t="s">
        <v>156</v>
      </c>
      <c r="B175" s="41">
        <v>1</v>
      </c>
      <c r="D175" s="21" t="s">
        <v>476</v>
      </c>
      <c r="F175" s="23" t="s">
        <v>17</v>
      </c>
      <c r="G175" s="23" t="s">
        <v>404</v>
      </c>
      <c r="H175" s="24" t="s">
        <v>241</v>
      </c>
      <c r="I175" s="25" t="s">
        <v>4</v>
      </c>
      <c r="K175" s="27">
        <v>362.01</v>
      </c>
      <c r="L175" s="28">
        <v>0.24179999999999999</v>
      </c>
      <c r="M175" s="27">
        <v>449.54</v>
      </c>
      <c r="N175" s="29">
        <v>449.54</v>
      </c>
      <c r="O175" s="30" t="s">
        <v>18</v>
      </c>
      <c r="P175" s="18"/>
      <c r="Q175" s="20">
        <v>0</v>
      </c>
      <c r="R175" s="20">
        <v>449.54</v>
      </c>
      <c r="T175" s="5"/>
    </row>
    <row r="176" spans="1:20" s="1" customFormat="1" ht="13.8" x14ac:dyDescent="0.3">
      <c r="A176" s="22">
        <v>97585</v>
      </c>
      <c r="B176" s="41">
        <v>6</v>
      </c>
      <c r="D176" s="21" t="s">
        <v>477</v>
      </c>
      <c r="F176" s="23" t="s">
        <v>17</v>
      </c>
      <c r="G176" s="23" t="s">
        <v>404</v>
      </c>
      <c r="H176" s="24" t="s">
        <v>393</v>
      </c>
      <c r="I176" s="25" t="s">
        <v>4</v>
      </c>
      <c r="K176" s="27">
        <v>119.57</v>
      </c>
      <c r="L176" s="28">
        <v>0.24179999999999999</v>
      </c>
      <c r="M176" s="27">
        <v>148.47999999999999</v>
      </c>
      <c r="N176" s="29">
        <v>890.88</v>
      </c>
      <c r="O176" s="30" t="s">
        <v>18</v>
      </c>
      <c r="P176" s="18"/>
      <c r="Q176" s="20">
        <v>0</v>
      </c>
      <c r="R176" s="20">
        <v>890.88</v>
      </c>
      <c r="T176" s="5"/>
    </row>
    <row r="177" spans="1:1026" s="1" customFormat="1" ht="13.8" x14ac:dyDescent="0.3">
      <c r="A177" s="22" t="s">
        <v>157</v>
      </c>
      <c r="B177" s="41">
        <v>3</v>
      </c>
      <c r="D177" s="21" t="s">
        <v>478</v>
      </c>
      <c r="F177" s="23" t="s">
        <v>17</v>
      </c>
      <c r="G177" s="23" t="s">
        <v>404</v>
      </c>
      <c r="H177" s="24" t="s">
        <v>242</v>
      </c>
      <c r="I177" s="25" t="s">
        <v>4</v>
      </c>
      <c r="K177" s="27">
        <v>14.63</v>
      </c>
      <c r="L177" s="28">
        <v>0.24179999999999999</v>
      </c>
      <c r="M177" s="27">
        <v>18.16</v>
      </c>
      <c r="N177" s="29">
        <v>54.48</v>
      </c>
      <c r="O177" s="30" t="s">
        <v>18</v>
      </c>
      <c r="P177" s="18"/>
      <c r="Q177" s="20">
        <v>0</v>
      </c>
      <c r="R177" s="20">
        <v>54.48</v>
      </c>
      <c r="T177" s="5"/>
    </row>
    <row r="178" spans="1:1026" s="1" customFormat="1" ht="13.8" x14ac:dyDescent="0.3">
      <c r="A178" s="22">
        <v>89957</v>
      </c>
      <c r="B178" s="41">
        <v>3</v>
      </c>
      <c r="D178" s="21" t="s">
        <v>479</v>
      </c>
      <c r="F178" s="23" t="s">
        <v>17</v>
      </c>
      <c r="G178" s="23" t="s">
        <v>404</v>
      </c>
      <c r="H178" s="24" t="s">
        <v>390</v>
      </c>
      <c r="I178" s="25" t="s">
        <v>4</v>
      </c>
      <c r="K178" s="27">
        <v>132.69</v>
      </c>
      <c r="L178" s="28">
        <v>0.24179999999999999</v>
      </c>
      <c r="M178" s="27">
        <v>164.77</v>
      </c>
      <c r="N178" s="29">
        <v>494.31</v>
      </c>
      <c r="O178" s="30" t="s">
        <v>18</v>
      </c>
      <c r="P178" s="18"/>
      <c r="Q178" s="20">
        <v>0</v>
      </c>
      <c r="R178" s="20">
        <v>494.31</v>
      </c>
      <c r="T178" s="5"/>
    </row>
    <row r="179" spans="1:1026" s="1" customFormat="1" ht="13.8" x14ac:dyDescent="0.3">
      <c r="A179" s="22">
        <v>89971</v>
      </c>
      <c r="B179" s="41">
        <v>1</v>
      </c>
      <c r="D179" s="21" t="s">
        <v>480</v>
      </c>
      <c r="F179" s="23" t="s">
        <v>17</v>
      </c>
      <c r="G179" s="23" t="s">
        <v>404</v>
      </c>
      <c r="H179" s="24" t="s">
        <v>391</v>
      </c>
      <c r="I179" s="25" t="s">
        <v>4</v>
      </c>
      <c r="K179" s="27">
        <v>45.67</v>
      </c>
      <c r="L179" s="28">
        <v>0.24179999999999999</v>
      </c>
      <c r="M179" s="27">
        <v>56.71</v>
      </c>
      <c r="N179" s="29">
        <v>56.71</v>
      </c>
      <c r="O179" s="30" t="s">
        <v>18</v>
      </c>
      <c r="P179" s="18"/>
      <c r="Q179" s="20">
        <v>0</v>
      </c>
      <c r="R179" s="20">
        <v>56.71</v>
      </c>
      <c r="T179" s="5"/>
    </row>
    <row r="180" spans="1:1026" s="1" customFormat="1" ht="13.8" x14ac:dyDescent="0.3">
      <c r="A180" s="22">
        <v>89969</v>
      </c>
      <c r="B180" s="41">
        <v>1</v>
      </c>
      <c r="D180" s="21" t="s">
        <v>481</v>
      </c>
      <c r="F180" s="23" t="s">
        <v>17</v>
      </c>
      <c r="G180" s="23" t="s">
        <v>404</v>
      </c>
      <c r="H180" s="24" t="s">
        <v>392</v>
      </c>
      <c r="I180" s="25" t="s">
        <v>4</v>
      </c>
      <c r="K180" s="27">
        <v>46.09</v>
      </c>
      <c r="L180" s="28">
        <v>0.24179999999999999</v>
      </c>
      <c r="M180" s="27">
        <v>57.23</v>
      </c>
      <c r="N180" s="29">
        <v>57.23</v>
      </c>
      <c r="O180" s="30" t="s">
        <v>18</v>
      </c>
      <c r="P180" s="18"/>
      <c r="Q180" s="20">
        <v>0</v>
      </c>
      <c r="R180" s="20">
        <v>57.23</v>
      </c>
      <c r="T180" s="5"/>
    </row>
    <row r="181" spans="1:1026" s="1" customFormat="1" ht="13.8" x14ac:dyDescent="0.3">
      <c r="A181" s="22">
        <v>102622</v>
      </c>
      <c r="B181" s="41">
        <v>1</v>
      </c>
      <c r="D181" s="21" t="s">
        <v>482</v>
      </c>
      <c r="F181" s="23" t="s">
        <v>33</v>
      </c>
      <c r="G181" s="23" t="s">
        <v>404</v>
      </c>
      <c r="H181" s="24" t="s">
        <v>311</v>
      </c>
      <c r="I181" s="25" t="s">
        <v>269</v>
      </c>
      <c r="K181" s="27">
        <v>531.82000000000005</v>
      </c>
      <c r="L181" s="28">
        <v>0.24179999999999999</v>
      </c>
      <c r="M181" s="27">
        <v>660.41</v>
      </c>
      <c r="N181" s="29">
        <v>660.41</v>
      </c>
      <c r="O181" s="30" t="s">
        <v>18</v>
      </c>
      <c r="P181" s="18"/>
      <c r="Q181" s="20">
        <v>0</v>
      </c>
      <c r="R181" s="20">
        <v>660.41</v>
      </c>
      <c r="T181" s="5"/>
    </row>
    <row r="182" spans="1:1026" s="1" customFormat="1" ht="13.8" x14ac:dyDescent="0.3">
      <c r="A182" s="22">
        <v>72934</v>
      </c>
      <c r="B182" s="41">
        <v>100</v>
      </c>
      <c r="D182" s="21" t="s">
        <v>483</v>
      </c>
      <c r="F182" s="23" t="s">
        <v>17</v>
      </c>
      <c r="G182" s="23" t="s">
        <v>404</v>
      </c>
      <c r="H182" s="24" t="s">
        <v>243</v>
      </c>
      <c r="I182" s="25" t="s">
        <v>249</v>
      </c>
      <c r="K182" s="27">
        <v>8.41</v>
      </c>
      <c r="L182" s="28">
        <v>0.24179999999999999</v>
      </c>
      <c r="M182" s="27">
        <v>10.44</v>
      </c>
      <c r="N182" s="29">
        <v>1044</v>
      </c>
      <c r="O182" s="30" t="s">
        <v>18</v>
      </c>
      <c r="P182" s="18"/>
      <c r="Q182" s="20">
        <v>0</v>
      </c>
      <c r="R182" s="20">
        <v>1044</v>
      </c>
      <c r="T182" s="5"/>
    </row>
    <row r="183" spans="1:1026" s="1" customFormat="1" ht="13.8" x14ac:dyDescent="0.3">
      <c r="A183" s="22">
        <v>91926</v>
      </c>
      <c r="B183" s="41">
        <v>300</v>
      </c>
      <c r="D183" s="21" t="s">
        <v>484</v>
      </c>
      <c r="F183" s="23" t="s">
        <v>33</v>
      </c>
      <c r="G183" s="23" t="s">
        <v>404</v>
      </c>
      <c r="H183" s="24" t="s">
        <v>297</v>
      </c>
      <c r="I183" s="25" t="s">
        <v>249</v>
      </c>
      <c r="K183" s="27">
        <v>4.7300000000000004</v>
      </c>
      <c r="L183" s="28">
        <v>0.24179999999999999</v>
      </c>
      <c r="M183" s="27">
        <v>5.87</v>
      </c>
      <c r="N183" s="29">
        <v>1761</v>
      </c>
      <c r="O183" s="30" t="s">
        <v>18</v>
      </c>
      <c r="P183" s="18"/>
      <c r="Q183" s="20">
        <v>0</v>
      </c>
      <c r="R183" s="20">
        <v>1761</v>
      </c>
      <c r="T183" s="5"/>
      <c r="AMD183" s="18"/>
      <c r="AME183" s="18"/>
      <c r="AMF183" s="18"/>
      <c r="AMG183" s="18"/>
      <c r="AMH183" s="18"/>
      <c r="AMI183" s="18"/>
      <c r="AMJ183" s="18"/>
      <c r="AMK183" s="18"/>
      <c r="AML183" s="18"/>
    </row>
    <row r="184" spans="1:1026" s="1" customFormat="1" ht="13.8" x14ac:dyDescent="0.3">
      <c r="A184" s="22">
        <v>92023</v>
      </c>
      <c r="B184" s="41">
        <v>7</v>
      </c>
      <c r="D184" s="21" t="s">
        <v>485</v>
      </c>
      <c r="F184" s="23" t="s">
        <v>33</v>
      </c>
      <c r="G184" s="23" t="s">
        <v>404</v>
      </c>
      <c r="H184" s="24" t="s">
        <v>301</v>
      </c>
      <c r="I184" s="25" t="s">
        <v>269</v>
      </c>
      <c r="K184" s="27">
        <v>50.75</v>
      </c>
      <c r="L184" s="28">
        <v>0.24179999999999999</v>
      </c>
      <c r="M184" s="27">
        <v>63.02</v>
      </c>
      <c r="N184" s="29">
        <v>441.14</v>
      </c>
      <c r="O184" s="30" t="s">
        <v>18</v>
      </c>
      <c r="P184" s="18"/>
      <c r="Q184" s="20">
        <v>0</v>
      </c>
      <c r="R184" s="20">
        <v>441.14</v>
      </c>
      <c r="T184" s="5"/>
    </row>
    <row r="185" spans="1:1026" s="1" customFormat="1" ht="13.8" x14ac:dyDescent="0.3">
      <c r="A185" s="22">
        <v>83540</v>
      </c>
      <c r="B185" s="41">
        <v>11</v>
      </c>
      <c r="D185" s="21" t="s">
        <v>486</v>
      </c>
      <c r="F185" s="23" t="s">
        <v>17</v>
      </c>
      <c r="G185" s="23" t="s">
        <v>404</v>
      </c>
      <c r="H185" s="24" t="s">
        <v>244</v>
      </c>
      <c r="I185" s="25" t="s">
        <v>4</v>
      </c>
      <c r="K185" s="27">
        <v>19.25</v>
      </c>
      <c r="L185" s="28">
        <v>0.24179999999999999</v>
      </c>
      <c r="M185" s="27">
        <v>23.9</v>
      </c>
      <c r="N185" s="29">
        <v>262.89999999999998</v>
      </c>
      <c r="O185" s="30" t="s">
        <v>18</v>
      </c>
      <c r="P185" s="18"/>
      <c r="Q185" s="20">
        <v>0</v>
      </c>
      <c r="R185" s="20">
        <v>262.89999999999998</v>
      </c>
      <c r="T185" s="5"/>
    </row>
    <row r="186" spans="1:1026" s="1" customFormat="1" ht="13.8" x14ac:dyDescent="0.3">
      <c r="A186" s="22">
        <v>83387</v>
      </c>
      <c r="B186" s="41">
        <v>18</v>
      </c>
      <c r="D186" s="21" t="s">
        <v>487</v>
      </c>
      <c r="F186" s="23" t="s">
        <v>17</v>
      </c>
      <c r="G186" s="23" t="s">
        <v>404</v>
      </c>
      <c r="H186" s="24" t="s">
        <v>245</v>
      </c>
      <c r="I186" s="25" t="s">
        <v>4</v>
      </c>
      <c r="K186" s="27">
        <v>10.38</v>
      </c>
      <c r="L186" s="28">
        <v>0.24179999999999999</v>
      </c>
      <c r="M186" s="27">
        <v>12.88</v>
      </c>
      <c r="N186" s="29">
        <v>231.84</v>
      </c>
      <c r="O186" s="30" t="s">
        <v>18</v>
      </c>
      <c r="P186" s="18"/>
      <c r="Q186" s="20">
        <v>0</v>
      </c>
      <c r="R186" s="20">
        <v>231.84</v>
      </c>
      <c r="T186" s="5"/>
    </row>
    <row r="187" spans="1:1026" s="1" customFormat="1" ht="13.2" x14ac:dyDescent="0.3">
      <c r="A187" s="22">
        <v>4915744</v>
      </c>
      <c r="B187" s="26">
        <v>12</v>
      </c>
      <c r="D187" s="21" t="s">
        <v>381</v>
      </c>
      <c r="F187" s="23" t="s">
        <v>14</v>
      </c>
      <c r="G187" s="23" t="s">
        <v>404</v>
      </c>
      <c r="H187" s="24" t="s">
        <v>178</v>
      </c>
      <c r="I187" s="25" t="s">
        <v>231</v>
      </c>
      <c r="K187" s="27">
        <v>0.74</v>
      </c>
      <c r="L187" s="28">
        <v>0.24179999999999999</v>
      </c>
      <c r="M187" s="27">
        <v>0.91</v>
      </c>
      <c r="N187" s="29">
        <v>10.92</v>
      </c>
      <c r="O187" s="30" t="s">
        <v>15</v>
      </c>
      <c r="Q187" s="20">
        <v>0</v>
      </c>
      <c r="R187" s="20">
        <v>10.92</v>
      </c>
      <c r="T187" s="5"/>
    </row>
    <row r="188" spans="1:1026" s="18" customFormat="1" ht="13.8" x14ac:dyDescent="0.3">
      <c r="A188" s="22">
        <v>99059</v>
      </c>
      <c r="B188" s="26">
        <v>20</v>
      </c>
      <c r="D188" s="21" t="s">
        <v>382</v>
      </c>
      <c r="F188" s="23" t="s">
        <v>33</v>
      </c>
      <c r="G188" s="23" t="s">
        <v>404</v>
      </c>
      <c r="H188" s="24" t="s">
        <v>337</v>
      </c>
      <c r="I188" s="25" t="s">
        <v>249</v>
      </c>
      <c r="K188" s="27">
        <v>69.08</v>
      </c>
      <c r="L188" s="28">
        <v>0.24179999999999999</v>
      </c>
      <c r="M188" s="27">
        <v>85.78</v>
      </c>
      <c r="N188" s="29">
        <v>1715.6</v>
      </c>
      <c r="O188" s="30" t="s">
        <v>18</v>
      </c>
      <c r="Q188" s="20">
        <v>0</v>
      </c>
      <c r="R188" s="20">
        <v>1715.6</v>
      </c>
      <c r="T188" s="19"/>
      <c r="U188" s="1"/>
      <c r="V188" s="1"/>
      <c r="W188" s="1"/>
      <c r="X188" s="1"/>
      <c r="Y188" s="1"/>
      <c r="Z188" s="1"/>
      <c r="AA188" s="1"/>
      <c r="AB188" s="1"/>
      <c r="AC188" s="1"/>
      <c r="AD188" s="1"/>
      <c r="AE188" s="1"/>
      <c r="AF188" s="1"/>
      <c r="AMD188" s="1"/>
      <c r="AME188" s="1"/>
      <c r="AMF188" s="1"/>
      <c r="AMG188" s="1"/>
      <c r="AMH188" s="1"/>
      <c r="AMI188" s="1"/>
      <c r="AMJ188" s="1"/>
      <c r="AMK188" s="1"/>
      <c r="AML188" s="1"/>
    </row>
    <row r="189" spans="1:1026" s="1" customFormat="1" ht="13.8" x14ac:dyDescent="0.3">
      <c r="A189" s="22">
        <v>6122</v>
      </c>
      <c r="B189" s="26">
        <v>2.6720000000000002</v>
      </c>
      <c r="D189" s="21" t="s">
        <v>383</v>
      </c>
      <c r="F189" s="23" t="s">
        <v>17</v>
      </c>
      <c r="G189" s="23" t="s">
        <v>404</v>
      </c>
      <c r="H189" s="24" t="s">
        <v>225</v>
      </c>
      <c r="I189" s="25" t="s">
        <v>268</v>
      </c>
      <c r="K189" s="27">
        <v>580.36</v>
      </c>
      <c r="L189" s="28">
        <v>0.24179999999999999</v>
      </c>
      <c r="M189" s="27">
        <v>720.69</v>
      </c>
      <c r="N189" s="29">
        <v>1925.68</v>
      </c>
      <c r="O189" s="30" t="s">
        <v>18</v>
      </c>
      <c r="P189" s="18"/>
      <c r="Q189" s="20">
        <v>0</v>
      </c>
      <c r="R189" s="20">
        <v>1925.68</v>
      </c>
      <c r="S189" s="18"/>
      <c r="T189" s="19"/>
    </row>
    <row r="190" spans="1:1026" s="1" customFormat="1" ht="13.8" x14ac:dyDescent="0.3">
      <c r="A190" s="22">
        <v>6110</v>
      </c>
      <c r="B190" s="41">
        <v>0.33400000000000002</v>
      </c>
      <c r="D190" s="21" t="s">
        <v>384</v>
      </c>
      <c r="F190" s="23" t="s">
        <v>17</v>
      </c>
      <c r="G190" s="23" t="s">
        <v>404</v>
      </c>
      <c r="H190" s="24" t="s">
        <v>226</v>
      </c>
      <c r="I190" s="25" t="s">
        <v>268</v>
      </c>
      <c r="K190" s="27">
        <v>979.76</v>
      </c>
      <c r="L190" s="28">
        <v>0.24179999999999999</v>
      </c>
      <c r="M190" s="27">
        <v>1216.6600000000001</v>
      </c>
      <c r="N190" s="29">
        <v>406.36</v>
      </c>
      <c r="O190" s="30" t="s">
        <v>18</v>
      </c>
      <c r="P190" s="18"/>
      <c r="Q190" s="20">
        <v>0</v>
      </c>
      <c r="R190" s="20">
        <v>406.36</v>
      </c>
      <c r="S190" s="18"/>
      <c r="T190" s="19"/>
    </row>
    <row r="191" spans="1:1026" s="1" customFormat="1" ht="13.2" x14ac:dyDescent="0.3">
      <c r="A191" s="22">
        <v>78018</v>
      </c>
      <c r="B191" s="26">
        <v>6.1280000000000001</v>
      </c>
      <c r="D191" s="21" t="s">
        <v>385</v>
      </c>
      <c r="F191" s="23" t="s">
        <v>17</v>
      </c>
      <c r="G191" s="23" t="s">
        <v>404</v>
      </c>
      <c r="H191" s="24" t="s">
        <v>227</v>
      </c>
      <c r="I191" s="25" t="s">
        <v>268</v>
      </c>
      <c r="K191" s="27">
        <v>54.04</v>
      </c>
      <c r="L191" s="28">
        <v>0.24179999999999999</v>
      </c>
      <c r="M191" s="27">
        <v>67.099999999999994</v>
      </c>
      <c r="N191" s="29">
        <v>411.18</v>
      </c>
      <c r="O191" s="30" t="s">
        <v>18</v>
      </c>
      <c r="Q191" s="20">
        <v>0</v>
      </c>
      <c r="R191" s="20">
        <v>411.18</v>
      </c>
      <c r="T191" s="5"/>
    </row>
    <row r="192" spans="1:1026" s="1" customFormat="1" ht="13.2" x14ac:dyDescent="0.3">
      <c r="A192" s="22" t="s">
        <v>152</v>
      </c>
      <c r="B192" s="41">
        <v>53.76</v>
      </c>
      <c r="D192" s="21" t="s">
        <v>386</v>
      </c>
      <c r="F192" s="23" t="s">
        <v>17</v>
      </c>
      <c r="G192" s="23" t="s">
        <v>404</v>
      </c>
      <c r="H192" s="24" t="s">
        <v>228</v>
      </c>
      <c r="I192" s="25" t="s">
        <v>231</v>
      </c>
      <c r="K192" s="27">
        <v>107.69</v>
      </c>
      <c r="L192" s="28">
        <v>0.24179999999999999</v>
      </c>
      <c r="M192" s="27">
        <v>133.72</v>
      </c>
      <c r="N192" s="29">
        <v>7188.78</v>
      </c>
      <c r="O192" s="30" t="s">
        <v>18</v>
      </c>
      <c r="Q192" s="20">
        <v>0</v>
      </c>
      <c r="R192" s="20">
        <v>7188.78</v>
      </c>
      <c r="T192" s="5"/>
    </row>
    <row r="193" spans="1:20" s="1" customFormat="1" ht="13.2" x14ac:dyDescent="0.3">
      <c r="A193" s="22">
        <v>73346</v>
      </c>
      <c r="B193" s="26">
        <v>1.8205499999999999</v>
      </c>
      <c r="D193" s="21" t="s">
        <v>387</v>
      </c>
      <c r="F193" s="23" t="s">
        <v>17</v>
      </c>
      <c r="G193" s="23" t="s">
        <v>404</v>
      </c>
      <c r="H193" s="24" t="s">
        <v>229</v>
      </c>
      <c r="I193" s="25" t="s">
        <v>268</v>
      </c>
      <c r="K193" s="27">
        <v>2407.39</v>
      </c>
      <c r="L193" s="28">
        <v>0.24179999999999999</v>
      </c>
      <c r="M193" s="27">
        <v>2989.49</v>
      </c>
      <c r="N193" s="29">
        <v>5442.51</v>
      </c>
      <c r="O193" s="30" t="s">
        <v>97</v>
      </c>
      <c r="Q193" s="20">
        <v>0</v>
      </c>
      <c r="R193" s="20">
        <v>5442.51</v>
      </c>
      <c r="T193" s="5"/>
    </row>
    <row r="194" spans="1:20" s="1" customFormat="1" ht="13.2" x14ac:dyDescent="0.3">
      <c r="A194" s="22">
        <v>87873</v>
      </c>
      <c r="B194" s="41">
        <v>107.52</v>
      </c>
      <c r="D194" s="21" t="s">
        <v>388</v>
      </c>
      <c r="F194" s="23" t="s">
        <v>17</v>
      </c>
      <c r="G194" s="23" t="s">
        <v>404</v>
      </c>
      <c r="H194" s="24" t="s">
        <v>230</v>
      </c>
      <c r="I194" s="25" t="s">
        <v>231</v>
      </c>
      <c r="K194" s="27">
        <v>6.15</v>
      </c>
      <c r="L194" s="28">
        <v>0.24179999999999999</v>
      </c>
      <c r="M194" s="27">
        <v>7.63</v>
      </c>
      <c r="N194" s="29">
        <v>820.37</v>
      </c>
      <c r="O194" s="30" t="s">
        <v>18</v>
      </c>
      <c r="Q194" s="20">
        <v>0</v>
      </c>
      <c r="R194" s="20">
        <v>820.37</v>
      </c>
      <c r="T194" s="5"/>
    </row>
    <row r="195" spans="1:20" s="1" customFormat="1" ht="13.2" x14ac:dyDescent="0.3">
      <c r="A195" s="22">
        <v>87527</v>
      </c>
      <c r="B195" s="26">
        <v>14.04</v>
      </c>
      <c r="D195" s="21" t="s">
        <v>389</v>
      </c>
      <c r="F195" s="23" t="s">
        <v>33</v>
      </c>
      <c r="G195" s="23" t="s">
        <v>404</v>
      </c>
      <c r="H195" s="24" t="s">
        <v>342</v>
      </c>
      <c r="I195" s="25" t="s">
        <v>231</v>
      </c>
      <c r="K195" s="27">
        <v>37.21</v>
      </c>
      <c r="L195" s="28">
        <v>0.24179999999999999</v>
      </c>
      <c r="M195" s="27">
        <v>46.2</v>
      </c>
      <c r="N195" s="29">
        <v>648.64</v>
      </c>
      <c r="O195" s="30" t="s">
        <v>18</v>
      </c>
      <c r="Q195" s="20">
        <v>0</v>
      </c>
      <c r="R195" s="20">
        <v>648.64</v>
      </c>
      <c r="T195" s="5"/>
    </row>
    <row r="196" spans="1:20" s="1" customFormat="1" ht="13.2" x14ac:dyDescent="0.3">
      <c r="A196" s="22">
        <v>84076</v>
      </c>
      <c r="B196" s="41">
        <v>93.47999999999999</v>
      </c>
      <c r="D196" s="21" t="s">
        <v>488</v>
      </c>
      <c r="F196" s="23" t="s">
        <v>17</v>
      </c>
      <c r="G196" s="23" t="s">
        <v>404</v>
      </c>
      <c r="H196" s="24" t="s">
        <v>232</v>
      </c>
      <c r="I196" s="25" t="s">
        <v>231</v>
      </c>
      <c r="K196" s="27">
        <v>35.869999999999997</v>
      </c>
      <c r="L196" s="28">
        <v>0.24179999999999999</v>
      </c>
      <c r="M196" s="27">
        <v>44.54</v>
      </c>
      <c r="N196" s="29">
        <v>4163.59</v>
      </c>
      <c r="O196" s="30" t="s">
        <v>18</v>
      </c>
      <c r="Q196" s="20">
        <v>0</v>
      </c>
      <c r="R196" s="20">
        <v>4163.59</v>
      </c>
      <c r="T196" s="5"/>
    </row>
    <row r="197" spans="1:20" s="1" customFormat="1" ht="13.2" x14ac:dyDescent="0.3">
      <c r="A197" s="22">
        <v>83534</v>
      </c>
      <c r="B197" s="26">
        <v>0.47925000000000006</v>
      </c>
      <c r="D197" s="21" t="s">
        <v>489</v>
      </c>
      <c r="F197" s="23" t="s">
        <v>17</v>
      </c>
      <c r="G197" s="23" t="s">
        <v>404</v>
      </c>
      <c r="H197" s="24" t="s">
        <v>234</v>
      </c>
      <c r="I197" s="25" t="s">
        <v>268</v>
      </c>
      <c r="K197" s="27">
        <v>733.42</v>
      </c>
      <c r="L197" s="28">
        <v>0.24179999999999999</v>
      </c>
      <c r="M197" s="27">
        <v>910.76</v>
      </c>
      <c r="N197" s="29">
        <v>436.48</v>
      </c>
      <c r="O197" s="30" t="s">
        <v>97</v>
      </c>
      <c r="Q197" s="20">
        <v>0</v>
      </c>
      <c r="R197" s="20">
        <v>436.48</v>
      </c>
      <c r="T197" s="5"/>
    </row>
    <row r="198" spans="1:20" s="1" customFormat="1" ht="13.2" x14ac:dyDescent="0.3">
      <c r="A198" s="22">
        <v>87247</v>
      </c>
      <c r="B198" s="41">
        <v>9.5850000000000009</v>
      </c>
      <c r="D198" s="21" t="s">
        <v>490</v>
      </c>
      <c r="F198" s="23" t="s">
        <v>33</v>
      </c>
      <c r="G198" s="23" t="s">
        <v>404</v>
      </c>
      <c r="H198" s="24" t="s">
        <v>345</v>
      </c>
      <c r="I198" s="25" t="s">
        <v>231</v>
      </c>
      <c r="K198" s="27">
        <v>58.25</v>
      </c>
      <c r="L198" s="28">
        <v>0.24179999999999999</v>
      </c>
      <c r="M198" s="27">
        <v>72.33</v>
      </c>
      <c r="N198" s="29">
        <v>693.28</v>
      </c>
      <c r="O198" s="30" t="s">
        <v>18</v>
      </c>
      <c r="Q198" s="20">
        <v>0</v>
      </c>
      <c r="R198" s="20">
        <v>693.28</v>
      </c>
      <c r="T198" s="5"/>
    </row>
    <row r="199" spans="1:20" s="1" customFormat="1" ht="13.2" x14ac:dyDescent="0.3">
      <c r="A199" s="22">
        <v>9875</v>
      </c>
      <c r="B199" s="26">
        <v>0.36</v>
      </c>
      <c r="D199" s="21" t="s">
        <v>491</v>
      </c>
      <c r="F199" s="23" t="s">
        <v>17</v>
      </c>
      <c r="G199" s="23" t="s">
        <v>404</v>
      </c>
      <c r="H199" s="24" t="s">
        <v>236</v>
      </c>
      <c r="I199" s="25" t="s">
        <v>231</v>
      </c>
      <c r="K199" s="27">
        <v>116.94</v>
      </c>
      <c r="L199" s="28">
        <v>0.24179999999999999</v>
      </c>
      <c r="M199" s="27">
        <v>145.21</v>
      </c>
      <c r="N199" s="29">
        <v>52.27</v>
      </c>
      <c r="O199" s="30" t="s">
        <v>18</v>
      </c>
      <c r="Q199" s="20">
        <v>0</v>
      </c>
      <c r="R199" s="20">
        <v>52.27</v>
      </c>
      <c r="T199" s="5"/>
    </row>
    <row r="200" spans="1:20" s="1" customFormat="1" ht="13.2" x14ac:dyDescent="0.3">
      <c r="A200" s="22">
        <v>83901</v>
      </c>
      <c r="B200" s="41">
        <v>5.6000000000000005</v>
      </c>
      <c r="D200" s="21" t="s">
        <v>492</v>
      </c>
      <c r="F200" s="23" t="s">
        <v>17</v>
      </c>
      <c r="G200" s="23" t="s">
        <v>404</v>
      </c>
      <c r="H200" s="24" t="s">
        <v>237</v>
      </c>
      <c r="I200" s="25" t="s">
        <v>249</v>
      </c>
      <c r="K200" s="27">
        <v>20.23</v>
      </c>
      <c r="L200" s="28">
        <v>0.24179999999999999</v>
      </c>
      <c r="M200" s="27">
        <v>25.12</v>
      </c>
      <c r="N200" s="29">
        <v>140.66999999999999</v>
      </c>
      <c r="O200" s="30" t="s">
        <v>18</v>
      </c>
      <c r="Q200" s="20">
        <v>0</v>
      </c>
      <c r="R200" s="20">
        <v>140.66999999999999</v>
      </c>
      <c r="T200" s="5"/>
    </row>
    <row r="201" spans="1:20" s="1" customFormat="1" ht="13.2" x14ac:dyDescent="0.3">
      <c r="A201" s="22">
        <v>88489</v>
      </c>
      <c r="B201" s="26">
        <v>36.08</v>
      </c>
      <c r="D201" s="21" t="s">
        <v>493</v>
      </c>
      <c r="F201" s="23" t="s">
        <v>33</v>
      </c>
      <c r="G201" s="23" t="s">
        <v>404</v>
      </c>
      <c r="H201" s="24" t="s">
        <v>317</v>
      </c>
      <c r="I201" s="25" t="s">
        <v>231</v>
      </c>
      <c r="K201" s="27">
        <v>12.51</v>
      </c>
      <c r="L201" s="28">
        <v>0.24179999999999999</v>
      </c>
      <c r="M201" s="27">
        <v>15.53</v>
      </c>
      <c r="N201" s="29">
        <v>560.32000000000005</v>
      </c>
      <c r="O201" s="30" t="s">
        <v>18</v>
      </c>
      <c r="Q201" s="20">
        <v>0</v>
      </c>
      <c r="R201" s="20">
        <v>560.32000000000005</v>
      </c>
      <c r="T201" s="5"/>
    </row>
    <row r="202" spans="1:20" s="1" customFormat="1" ht="13.2" x14ac:dyDescent="0.3">
      <c r="A202" s="22">
        <v>88488</v>
      </c>
      <c r="B202" s="41">
        <v>47.599999999999994</v>
      </c>
      <c r="D202" s="21" t="s">
        <v>494</v>
      </c>
      <c r="F202" s="23" t="s">
        <v>33</v>
      </c>
      <c r="G202" s="23" t="s">
        <v>404</v>
      </c>
      <c r="H202" s="24" t="s">
        <v>316</v>
      </c>
      <c r="I202" s="25" t="s">
        <v>231</v>
      </c>
      <c r="K202" s="27">
        <v>14.9</v>
      </c>
      <c r="L202" s="28">
        <v>0.24179999999999999</v>
      </c>
      <c r="M202" s="27">
        <v>18.5</v>
      </c>
      <c r="N202" s="29">
        <v>880.6</v>
      </c>
      <c r="O202" s="30" t="s">
        <v>18</v>
      </c>
      <c r="Q202" s="20">
        <v>0</v>
      </c>
      <c r="R202" s="20">
        <v>880.6</v>
      </c>
      <c r="T202" s="5"/>
    </row>
    <row r="203" spans="1:20" s="1" customFormat="1" ht="13.2" x14ac:dyDescent="0.3">
      <c r="A203" s="22">
        <v>87265</v>
      </c>
      <c r="B203" s="26">
        <v>14.04</v>
      </c>
      <c r="D203" s="21" t="s">
        <v>495</v>
      </c>
      <c r="F203" s="23" t="s">
        <v>33</v>
      </c>
      <c r="G203" s="23" t="s">
        <v>404</v>
      </c>
      <c r="H203" s="24" t="s">
        <v>344</v>
      </c>
      <c r="I203" s="25" t="s">
        <v>231</v>
      </c>
      <c r="K203" s="27">
        <v>57.05</v>
      </c>
      <c r="L203" s="28">
        <v>0.24179999999999999</v>
      </c>
      <c r="M203" s="27">
        <v>70.84</v>
      </c>
      <c r="N203" s="29">
        <v>994.59</v>
      </c>
      <c r="O203" s="30" t="s">
        <v>18</v>
      </c>
      <c r="Q203" s="20">
        <v>0</v>
      </c>
      <c r="R203" s="20">
        <v>994.59</v>
      </c>
      <c r="T203" s="5"/>
    </row>
    <row r="204" spans="1:20" s="1" customFormat="1" ht="13.2" x14ac:dyDescent="0.3">
      <c r="A204" s="22">
        <v>91337</v>
      </c>
      <c r="B204" s="41">
        <v>1</v>
      </c>
      <c r="D204" s="21" t="s">
        <v>496</v>
      </c>
      <c r="F204" s="23" t="s">
        <v>33</v>
      </c>
      <c r="G204" s="23" t="s">
        <v>404</v>
      </c>
      <c r="H204" s="24" t="s">
        <v>293</v>
      </c>
      <c r="I204" s="25" t="s">
        <v>269</v>
      </c>
      <c r="K204" s="27">
        <v>1322.77</v>
      </c>
      <c r="L204" s="28">
        <v>0.24179999999999999</v>
      </c>
      <c r="M204" s="27">
        <v>1642.61</v>
      </c>
      <c r="N204" s="29">
        <v>1642.61</v>
      </c>
      <c r="O204" s="30" t="s">
        <v>18</v>
      </c>
      <c r="Q204" s="20">
        <v>0</v>
      </c>
      <c r="R204" s="20">
        <v>1642.61</v>
      </c>
      <c r="T204" s="5"/>
    </row>
    <row r="205" spans="1:20" s="1" customFormat="1" ht="13.2" x14ac:dyDescent="0.3">
      <c r="A205" s="22">
        <v>90842</v>
      </c>
      <c r="B205" s="26">
        <v>1</v>
      </c>
      <c r="D205" s="21" t="s">
        <v>497</v>
      </c>
      <c r="F205" s="23" t="s">
        <v>33</v>
      </c>
      <c r="G205" s="23" t="s">
        <v>404</v>
      </c>
      <c r="H205" s="24" t="s">
        <v>291</v>
      </c>
      <c r="I205" s="25" t="s">
        <v>269</v>
      </c>
      <c r="K205" s="27">
        <v>998.97</v>
      </c>
      <c r="L205" s="28">
        <v>0.24179999999999999</v>
      </c>
      <c r="M205" s="27">
        <v>1240.52</v>
      </c>
      <c r="N205" s="29">
        <v>1240.52</v>
      </c>
      <c r="O205" s="30" t="s">
        <v>18</v>
      </c>
      <c r="Q205" s="20">
        <v>0</v>
      </c>
      <c r="R205" s="20">
        <v>1240.52</v>
      </c>
      <c r="T205" s="5"/>
    </row>
    <row r="206" spans="1:20" s="1" customFormat="1" ht="13.2" x14ac:dyDescent="0.3">
      <c r="A206" s="22" t="s">
        <v>158</v>
      </c>
      <c r="B206" s="41">
        <v>77.2</v>
      </c>
      <c r="D206" s="21" t="s">
        <v>498</v>
      </c>
      <c r="F206" s="23" t="s">
        <v>17</v>
      </c>
      <c r="G206" s="23" t="s">
        <v>404</v>
      </c>
      <c r="H206" s="24" t="s">
        <v>246</v>
      </c>
      <c r="I206" s="25" t="s">
        <v>231</v>
      </c>
      <c r="K206" s="27">
        <v>117.26</v>
      </c>
      <c r="L206" s="28">
        <v>0.24179999999999999</v>
      </c>
      <c r="M206" s="27">
        <v>145.61000000000001</v>
      </c>
      <c r="N206" s="29">
        <v>11241.09</v>
      </c>
      <c r="O206" s="30" t="s">
        <v>18</v>
      </c>
      <c r="Q206" s="20">
        <v>0</v>
      </c>
      <c r="R206" s="20">
        <v>11241.09</v>
      </c>
      <c r="T206" s="5"/>
    </row>
    <row r="207" spans="1:20" s="1" customFormat="1" ht="13.2" x14ac:dyDescent="0.3">
      <c r="A207" s="22" t="s">
        <v>155</v>
      </c>
      <c r="B207" s="26">
        <v>8</v>
      </c>
      <c r="D207" s="21" t="s">
        <v>499</v>
      </c>
      <c r="F207" s="23" t="s">
        <v>17</v>
      </c>
      <c r="G207" s="23" t="s">
        <v>404</v>
      </c>
      <c r="H207" s="24" t="s">
        <v>240</v>
      </c>
      <c r="I207" s="25" t="s">
        <v>231</v>
      </c>
      <c r="K207" s="27">
        <v>51.94</v>
      </c>
      <c r="L207" s="28">
        <v>0.24179999999999999</v>
      </c>
      <c r="M207" s="27">
        <v>64.489999999999995</v>
      </c>
      <c r="N207" s="29">
        <v>515.91999999999996</v>
      </c>
      <c r="O207" s="30" t="s">
        <v>97</v>
      </c>
      <c r="Q207" s="20">
        <v>0</v>
      </c>
      <c r="R207" s="20">
        <v>515.91999999999996</v>
      </c>
      <c r="T207" s="5"/>
    </row>
    <row r="208" spans="1:20" s="1" customFormat="1" ht="13.2" x14ac:dyDescent="0.3">
      <c r="A208" s="22" t="s">
        <v>28</v>
      </c>
      <c r="B208" s="41">
        <v>1</v>
      </c>
      <c r="D208" s="21" t="s">
        <v>500</v>
      </c>
      <c r="F208" s="23" t="s">
        <v>17</v>
      </c>
      <c r="G208" s="23" t="s">
        <v>404</v>
      </c>
      <c r="H208" s="24" t="s">
        <v>183</v>
      </c>
      <c r="I208" s="25" t="s">
        <v>4</v>
      </c>
      <c r="K208" s="27">
        <v>2402.7600000000002</v>
      </c>
      <c r="L208" s="28">
        <v>0.24179999999999999</v>
      </c>
      <c r="M208" s="27">
        <v>2983.74</v>
      </c>
      <c r="N208" s="29">
        <v>2983.74</v>
      </c>
      <c r="O208" s="30" t="s">
        <v>18</v>
      </c>
      <c r="Q208" s="20">
        <v>0</v>
      </c>
      <c r="R208" s="20">
        <v>2983.74</v>
      </c>
      <c r="T208" s="5"/>
    </row>
    <row r="209" spans="1:20" s="1" customFormat="1" ht="13.2" x14ac:dyDescent="0.3">
      <c r="A209" s="22" t="s">
        <v>30</v>
      </c>
      <c r="B209" s="26">
        <v>1</v>
      </c>
      <c r="D209" s="21" t="s">
        <v>501</v>
      </c>
      <c r="F209" s="23" t="s">
        <v>17</v>
      </c>
      <c r="G209" s="23" t="s">
        <v>404</v>
      </c>
      <c r="H209" s="24" t="s">
        <v>184</v>
      </c>
      <c r="I209" s="25" t="s">
        <v>4</v>
      </c>
      <c r="K209" s="27">
        <v>1969.12</v>
      </c>
      <c r="L209" s="28">
        <v>0.24179999999999999</v>
      </c>
      <c r="M209" s="27">
        <v>2445.25</v>
      </c>
      <c r="N209" s="29">
        <v>2445.25</v>
      </c>
      <c r="O209" s="30" t="s">
        <v>18</v>
      </c>
      <c r="Q209" s="20">
        <v>0</v>
      </c>
      <c r="R209" s="20">
        <v>2445.25</v>
      </c>
      <c r="T209" s="5"/>
    </row>
    <row r="210" spans="1:20" s="1" customFormat="1" ht="13.2" x14ac:dyDescent="0.3">
      <c r="A210" s="22">
        <v>89711</v>
      </c>
      <c r="B210" s="41">
        <v>6</v>
      </c>
      <c r="D210" s="21" t="s">
        <v>502</v>
      </c>
      <c r="F210" s="23" t="s">
        <v>33</v>
      </c>
      <c r="G210" s="23" t="s">
        <v>404</v>
      </c>
      <c r="H210" s="24" t="s">
        <v>304</v>
      </c>
      <c r="I210" s="25" t="s">
        <v>249</v>
      </c>
      <c r="K210" s="27">
        <v>20.76</v>
      </c>
      <c r="L210" s="28">
        <v>0.24179999999999999</v>
      </c>
      <c r="M210" s="27">
        <v>25.77</v>
      </c>
      <c r="N210" s="29">
        <v>154.62</v>
      </c>
      <c r="O210" s="30" t="s">
        <v>18</v>
      </c>
      <c r="Q210" s="20">
        <v>0</v>
      </c>
      <c r="R210" s="20">
        <v>154.62</v>
      </c>
      <c r="T210" s="5"/>
    </row>
    <row r="211" spans="1:20" s="1" customFormat="1" ht="13.2" x14ac:dyDescent="0.3">
      <c r="A211" s="22">
        <v>89712</v>
      </c>
      <c r="B211" s="41">
        <v>6</v>
      </c>
      <c r="D211" s="21" t="s">
        <v>503</v>
      </c>
      <c r="F211" s="23" t="s">
        <v>33</v>
      </c>
      <c r="G211" s="23" t="s">
        <v>404</v>
      </c>
      <c r="H211" s="24" t="s">
        <v>305</v>
      </c>
      <c r="I211" s="25" t="s">
        <v>249</v>
      </c>
      <c r="K211" s="27">
        <v>26.23</v>
      </c>
      <c r="L211" s="28">
        <v>0.24179999999999999</v>
      </c>
      <c r="M211" s="27">
        <v>32.57</v>
      </c>
      <c r="N211" s="29">
        <v>195.42</v>
      </c>
      <c r="O211" s="30" t="s">
        <v>18</v>
      </c>
      <c r="Q211" s="20">
        <v>0</v>
      </c>
      <c r="R211" s="20">
        <v>195.42</v>
      </c>
      <c r="T211" s="5"/>
    </row>
    <row r="212" spans="1:20" s="1" customFormat="1" ht="13.2" x14ac:dyDescent="0.3">
      <c r="A212" s="22">
        <v>89714</v>
      </c>
      <c r="B212" s="26">
        <v>6</v>
      </c>
      <c r="D212" s="21" t="s">
        <v>504</v>
      </c>
      <c r="F212" s="23" t="s">
        <v>33</v>
      </c>
      <c r="G212" s="23" t="s">
        <v>404</v>
      </c>
      <c r="H212" s="24" t="s">
        <v>306</v>
      </c>
      <c r="I212" s="25" t="s">
        <v>249</v>
      </c>
      <c r="K212" s="27">
        <v>36.520000000000003</v>
      </c>
      <c r="L212" s="28">
        <v>0.24179999999999999</v>
      </c>
      <c r="M212" s="27">
        <v>45.35</v>
      </c>
      <c r="N212" s="29">
        <v>272.10000000000002</v>
      </c>
      <c r="O212" s="30" t="s">
        <v>18</v>
      </c>
      <c r="Q212" s="20">
        <v>0</v>
      </c>
      <c r="R212" s="20">
        <v>272.10000000000002</v>
      </c>
      <c r="T212" s="5"/>
    </row>
    <row r="213" spans="1:20" s="1" customFormat="1" ht="13.2" x14ac:dyDescent="0.3">
      <c r="A213" s="22">
        <v>89726</v>
      </c>
      <c r="B213" s="41">
        <v>2</v>
      </c>
      <c r="D213" s="21" t="s">
        <v>505</v>
      </c>
      <c r="F213" s="23" t="s">
        <v>33</v>
      </c>
      <c r="G213" s="23" t="s">
        <v>404</v>
      </c>
      <c r="H213" s="24" t="s">
        <v>307</v>
      </c>
      <c r="I213" s="25" t="s">
        <v>269</v>
      </c>
      <c r="K213" s="27">
        <v>10.029999999999999</v>
      </c>
      <c r="L213" s="28">
        <v>0.24179999999999999</v>
      </c>
      <c r="M213" s="27">
        <v>12.45</v>
      </c>
      <c r="N213" s="29">
        <v>24.9</v>
      </c>
      <c r="O213" s="30" t="s">
        <v>18</v>
      </c>
      <c r="Q213" s="20">
        <v>0</v>
      </c>
      <c r="R213" s="20">
        <v>24.9</v>
      </c>
      <c r="T213" s="5"/>
    </row>
    <row r="214" spans="1:20" s="1" customFormat="1" ht="13.2" x14ac:dyDescent="0.3">
      <c r="A214" s="22">
        <v>89731</v>
      </c>
      <c r="B214" s="26">
        <v>1</v>
      </c>
      <c r="D214" s="21" t="s">
        <v>506</v>
      </c>
      <c r="F214" s="23" t="s">
        <v>33</v>
      </c>
      <c r="G214" s="23" t="s">
        <v>404</v>
      </c>
      <c r="H214" s="24" t="s">
        <v>308</v>
      </c>
      <c r="I214" s="25" t="s">
        <v>269</v>
      </c>
      <c r="K214" s="27">
        <v>14.72</v>
      </c>
      <c r="L214" s="28">
        <v>0.24179999999999999</v>
      </c>
      <c r="M214" s="27">
        <v>18.27</v>
      </c>
      <c r="N214" s="29">
        <v>18.27</v>
      </c>
      <c r="O214" s="30" t="s">
        <v>18</v>
      </c>
      <c r="Q214" s="20">
        <v>0</v>
      </c>
      <c r="R214" s="20">
        <v>18.27</v>
      </c>
      <c r="T214" s="5"/>
    </row>
    <row r="215" spans="1:20" s="1" customFormat="1" ht="13.2" x14ac:dyDescent="0.3">
      <c r="A215" s="22">
        <v>89744</v>
      </c>
      <c r="B215" s="26">
        <v>1</v>
      </c>
      <c r="D215" s="21" t="s">
        <v>507</v>
      </c>
      <c r="F215" s="23" t="s">
        <v>33</v>
      </c>
      <c r="G215" s="23" t="s">
        <v>404</v>
      </c>
      <c r="H215" s="24" t="s">
        <v>309</v>
      </c>
      <c r="I215" s="25" t="s">
        <v>269</v>
      </c>
      <c r="K215" s="27">
        <v>26.96</v>
      </c>
      <c r="L215" s="28">
        <v>0.24179999999999999</v>
      </c>
      <c r="M215" s="27">
        <v>33.47</v>
      </c>
      <c r="N215" s="29">
        <v>33.47</v>
      </c>
      <c r="O215" s="30" t="s">
        <v>18</v>
      </c>
      <c r="Q215" s="20">
        <v>0</v>
      </c>
      <c r="R215" s="20">
        <v>33.47</v>
      </c>
      <c r="T215" s="5"/>
    </row>
    <row r="216" spans="1:20" s="1" customFormat="1" ht="13.2" x14ac:dyDescent="0.3">
      <c r="A216" s="22">
        <v>97902</v>
      </c>
      <c r="B216" s="26">
        <v>1</v>
      </c>
      <c r="D216" s="21" t="s">
        <v>508</v>
      </c>
      <c r="F216" s="23" t="s">
        <v>33</v>
      </c>
      <c r="G216" s="23" t="s">
        <v>404</v>
      </c>
      <c r="H216" s="24" t="s">
        <v>310</v>
      </c>
      <c r="I216" s="25" t="s">
        <v>269</v>
      </c>
      <c r="K216" s="27">
        <v>555.98</v>
      </c>
      <c r="L216" s="28">
        <v>0.24179999999999999</v>
      </c>
      <c r="M216" s="27">
        <v>690.41</v>
      </c>
      <c r="N216" s="29">
        <v>690.41</v>
      </c>
      <c r="O216" s="30" t="s">
        <v>18</v>
      </c>
      <c r="Q216" s="20">
        <v>0</v>
      </c>
      <c r="R216" s="20">
        <v>690.41</v>
      </c>
      <c r="T216" s="5"/>
    </row>
    <row r="217" spans="1:20" s="1" customFormat="1" ht="13.2" x14ac:dyDescent="0.3">
      <c r="A217" s="22">
        <v>86888</v>
      </c>
      <c r="B217" s="41">
        <v>1</v>
      </c>
      <c r="D217" s="21" t="s">
        <v>509</v>
      </c>
      <c r="F217" s="23" t="s">
        <v>33</v>
      </c>
      <c r="G217" s="23" t="s">
        <v>404</v>
      </c>
      <c r="H217" s="24" t="s">
        <v>313</v>
      </c>
      <c r="I217" s="25" t="s">
        <v>269</v>
      </c>
      <c r="K217" s="27">
        <v>524.5</v>
      </c>
      <c r="L217" s="28">
        <v>0.24179999999999999</v>
      </c>
      <c r="M217" s="27">
        <v>651.32000000000005</v>
      </c>
      <c r="N217" s="29">
        <v>651.32000000000005</v>
      </c>
      <c r="O217" s="30" t="s">
        <v>18</v>
      </c>
      <c r="Q217" s="20">
        <v>0</v>
      </c>
      <c r="R217" s="20">
        <v>651.32000000000005</v>
      </c>
      <c r="T217" s="5"/>
    </row>
    <row r="218" spans="1:20" s="1" customFormat="1" ht="13.2" x14ac:dyDescent="0.3">
      <c r="A218" s="22">
        <v>86902</v>
      </c>
      <c r="B218" s="26">
        <v>1</v>
      </c>
      <c r="D218" s="21" t="s">
        <v>510</v>
      </c>
      <c r="F218" s="23" t="s">
        <v>33</v>
      </c>
      <c r="G218" s="23" t="s">
        <v>404</v>
      </c>
      <c r="H218" s="24" t="s">
        <v>314</v>
      </c>
      <c r="I218" s="25" t="s">
        <v>269</v>
      </c>
      <c r="K218" s="27">
        <v>331.15</v>
      </c>
      <c r="L218" s="28">
        <v>0.24179999999999999</v>
      </c>
      <c r="M218" s="27">
        <v>411.22</v>
      </c>
      <c r="N218" s="29">
        <v>411.22</v>
      </c>
      <c r="O218" s="30" t="s">
        <v>18</v>
      </c>
      <c r="Q218" s="20">
        <v>0</v>
      </c>
      <c r="R218" s="20">
        <v>411.22</v>
      </c>
      <c r="T218" s="5"/>
    </row>
    <row r="219" spans="1:20" s="1" customFormat="1" ht="13.2" x14ac:dyDescent="0.3">
      <c r="A219" s="22">
        <v>100860</v>
      </c>
      <c r="B219" s="41">
        <v>1</v>
      </c>
      <c r="D219" s="21" t="s">
        <v>511</v>
      </c>
      <c r="F219" s="23" t="s">
        <v>33</v>
      </c>
      <c r="G219" s="23" t="s">
        <v>404</v>
      </c>
      <c r="H219" s="24" t="s">
        <v>338</v>
      </c>
      <c r="I219" s="25" t="s">
        <v>269</v>
      </c>
      <c r="K219" s="27">
        <v>112.89</v>
      </c>
      <c r="L219" s="28">
        <v>0.24179999999999999</v>
      </c>
      <c r="M219" s="27">
        <v>140.18</v>
      </c>
      <c r="N219" s="29">
        <v>140.18</v>
      </c>
      <c r="O219" s="30" t="s">
        <v>18</v>
      </c>
      <c r="Q219" s="20">
        <v>0</v>
      </c>
      <c r="R219" s="20">
        <v>140.18</v>
      </c>
      <c r="T219" s="5"/>
    </row>
    <row r="220" spans="1:20" s="1" customFormat="1" ht="13.2" x14ac:dyDescent="0.3">
      <c r="A220" s="22">
        <v>89482</v>
      </c>
      <c r="B220" s="26">
        <v>1</v>
      </c>
      <c r="D220" s="21" t="s">
        <v>512</v>
      </c>
      <c r="F220" s="23" t="s">
        <v>33</v>
      </c>
      <c r="G220" s="23" t="s">
        <v>404</v>
      </c>
      <c r="H220" s="24" t="s">
        <v>312</v>
      </c>
      <c r="I220" s="25" t="s">
        <v>269</v>
      </c>
      <c r="K220" s="27">
        <v>43.95</v>
      </c>
      <c r="L220" s="28">
        <v>0.24179999999999999</v>
      </c>
      <c r="M220" s="27">
        <v>54.57</v>
      </c>
      <c r="N220" s="29">
        <v>54.57</v>
      </c>
      <c r="O220" s="30" t="s">
        <v>18</v>
      </c>
      <c r="Q220" s="20">
        <v>0</v>
      </c>
      <c r="R220" s="20">
        <v>54.57</v>
      </c>
      <c r="T220" s="5"/>
    </row>
    <row r="221" spans="1:20" s="1" customFormat="1" ht="13.2" x14ac:dyDescent="0.3">
      <c r="A221" s="22" t="s">
        <v>156</v>
      </c>
      <c r="B221" s="41">
        <v>1</v>
      </c>
      <c r="D221" s="21" t="s">
        <v>513</v>
      </c>
      <c r="F221" s="23" t="s">
        <v>17</v>
      </c>
      <c r="G221" s="23" t="s">
        <v>404</v>
      </c>
      <c r="H221" s="24" t="s">
        <v>241</v>
      </c>
      <c r="I221" s="25" t="s">
        <v>4</v>
      </c>
      <c r="K221" s="27">
        <v>362.01</v>
      </c>
      <c r="L221" s="28">
        <v>0.24179999999999999</v>
      </c>
      <c r="M221" s="27">
        <v>449.54</v>
      </c>
      <c r="N221" s="29">
        <v>449.54</v>
      </c>
      <c r="O221" s="30" t="s">
        <v>18</v>
      </c>
      <c r="Q221" s="20">
        <v>0</v>
      </c>
      <c r="R221" s="20">
        <v>449.54</v>
      </c>
      <c r="T221" s="5"/>
    </row>
    <row r="222" spans="1:20" s="1" customFormat="1" ht="13.2" x14ac:dyDescent="0.3">
      <c r="A222" s="22">
        <v>97585</v>
      </c>
      <c r="B222" s="26">
        <v>1</v>
      </c>
      <c r="D222" s="21" t="s">
        <v>514</v>
      </c>
      <c r="F222" s="23" t="s">
        <v>17</v>
      </c>
      <c r="G222" s="23" t="s">
        <v>404</v>
      </c>
      <c r="H222" s="24" t="s">
        <v>393</v>
      </c>
      <c r="I222" s="25" t="s">
        <v>4</v>
      </c>
      <c r="K222" s="27">
        <v>119.57</v>
      </c>
      <c r="L222" s="28">
        <v>0.24179999999999999</v>
      </c>
      <c r="M222" s="27">
        <v>148.47999999999999</v>
      </c>
      <c r="N222" s="29">
        <v>148.47999999999999</v>
      </c>
      <c r="O222" s="30" t="s">
        <v>18</v>
      </c>
      <c r="Q222" s="20">
        <v>0</v>
      </c>
      <c r="R222" s="20">
        <v>148.47999999999999</v>
      </c>
      <c r="T222" s="5"/>
    </row>
    <row r="223" spans="1:20" s="1" customFormat="1" ht="13.2" x14ac:dyDescent="0.3">
      <c r="A223" s="22" t="s">
        <v>157</v>
      </c>
      <c r="B223" s="26">
        <v>3</v>
      </c>
      <c r="D223" s="21" t="s">
        <v>515</v>
      </c>
      <c r="F223" s="23" t="s">
        <v>17</v>
      </c>
      <c r="G223" s="23" t="s">
        <v>404</v>
      </c>
      <c r="H223" s="24" t="s">
        <v>242</v>
      </c>
      <c r="I223" s="25" t="s">
        <v>4</v>
      </c>
      <c r="K223" s="27">
        <v>14.63</v>
      </c>
      <c r="L223" s="28">
        <v>0.24179999999999999</v>
      </c>
      <c r="M223" s="27">
        <v>18.16</v>
      </c>
      <c r="N223" s="29">
        <v>54.48</v>
      </c>
      <c r="O223" s="30" t="s">
        <v>18</v>
      </c>
      <c r="Q223" s="20">
        <v>0</v>
      </c>
      <c r="R223" s="20">
        <v>54.48</v>
      </c>
      <c r="T223" s="5"/>
    </row>
    <row r="224" spans="1:20" s="1" customFormat="1" ht="13.2" x14ac:dyDescent="0.3">
      <c r="A224" s="22">
        <v>89957</v>
      </c>
      <c r="B224" s="26">
        <v>3</v>
      </c>
      <c r="D224" s="21" t="s">
        <v>516</v>
      </c>
      <c r="F224" s="23" t="s">
        <v>17</v>
      </c>
      <c r="G224" s="23" t="s">
        <v>404</v>
      </c>
      <c r="H224" s="24" t="s">
        <v>390</v>
      </c>
      <c r="I224" s="25" t="s">
        <v>4</v>
      </c>
      <c r="K224" s="27">
        <v>132.69</v>
      </c>
      <c r="L224" s="28">
        <v>0.24179999999999999</v>
      </c>
      <c r="M224" s="27">
        <v>164.77</v>
      </c>
      <c r="N224" s="29">
        <v>494.31</v>
      </c>
      <c r="O224" s="30" t="s">
        <v>18</v>
      </c>
      <c r="Q224" s="20">
        <v>0</v>
      </c>
      <c r="R224" s="20">
        <v>494.31</v>
      </c>
      <c r="T224" s="5"/>
    </row>
    <row r="225" spans="1:1026" s="1" customFormat="1" ht="13.2" x14ac:dyDescent="0.3">
      <c r="A225" s="22">
        <v>89971</v>
      </c>
      <c r="B225" s="41">
        <v>1</v>
      </c>
      <c r="D225" s="21" t="s">
        <v>517</v>
      </c>
      <c r="F225" s="23" t="s">
        <v>17</v>
      </c>
      <c r="G225" s="23" t="s">
        <v>404</v>
      </c>
      <c r="H225" s="24" t="s">
        <v>391</v>
      </c>
      <c r="I225" s="25" t="s">
        <v>4</v>
      </c>
      <c r="K225" s="27">
        <v>45.67</v>
      </c>
      <c r="L225" s="28">
        <v>0.24179999999999999</v>
      </c>
      <c r="M225" s="27">
        <v>56.71</v>
      </c>
      <c r="N225" s="29">
        <v>56.71</v>
      </c>
      <c r="O225" s="30" t="s">
        <v>18</v>
      </c>
      <c r="Q225" s="20">
        <v>0</v>
      </c>
      <c r="R225" s="20">
        <v>56.71</v>
      </c>
      <c r="T225" s="5"/>
    </row>
    <row r="226" spans="1:1026" s="1" customFormat="1" ht="13.2" x14ac:dyDescent="0.3">
      <c r="A226" s="22">
        <v>89969</v>
      </c>
      <c r="B226" s="26">
        <v>1</v>
      </c>
      <c r="D226" s="21" t="s">
        <v>518</v>
      </c>
      <c r="F226" s="23" t="s">
        <v>17</v>
      </c>
      <c r="G226" s="23" t="s">
        <v>404</v>
      </c>
      <c r="H226" s="24" t="s">
        <v>392</v>
      </c>
      <c r="I226" s="25" t="s">
        <v>4</v>
      </c>
      <c r="K226" s="27">
        <v>46.09</v>
      </c>
      <c r="L226" s="28">
        <v>0.24179999999999999</v>
      </c>
      <c r="M226" s="27">
        <v>57.23</v>
      </c>
      <c r="N226" s="29">
        <v>57.23</v>
      </c>
      <c r="O226" s="30" t="s">
        <v>18</v>
      </c>
      <c r="Q226" s="20">
        <v>0</v>
      </c>
      <c r="R226" s="20">
        <v>57.23</v>
      </c>
      <c r="T226" s="5"/>
    </row>
    <row r="227" spans="1:1026" s="1" customFormat="1" ht="13.2" x14ac:dyDescent="0.3">
      <c r="A227" s="22">
        <v>102622</v>
      </c>
      <c r="B227" s="41">
        <v>1</v>
      </c>
      <c r="D227" s="21" t="s">
        <v>519</v>
      </c>
      <c r="F227" s="23" t="s">
        <v>33</v>
      </c>
      <c r="G227" s="23" t="s">
        <v>404</v>
      </c>
      <c r="H227" s="24" t="s">
        <v>311</v>
      </c>
      <c r="I227" s="25" t="s">
        <v>269</v>
      </c>
      <c r="K227" s="27">
        <v>531.82000000000005</v>
      </c>
      <c r="L227" s="28">
        <v>0.24179999999999999</v>
      </c>
      <c r="M227" s="27">
        <v>660.41</v>
      </c>
      <c r="N227" s="29">
        <v>660.41</v>
      </c>
      <c r="O227" s="30" t="s">
        <v>18</v>
      </c>
      <c r="Q227" s="20">
        <v>0</v>
      </c>
      <c r="R227" s="20">
        <v>660.41</v>
      </c>
      <c r="T227" s="5"/>
    </row>
    <row r="228" spans="1:1026" s="1" customFormat="1" ht="13.2" x14ac:dyDescent="0.3">
      <c r="A228" s="22">
        <v>72934</v>
      </c>
      <c r="B228" s="26">
        <v>50</v>
      </c>
      <c r="D228" s="21" t="s">
        <v>520</v>
      </c>
      <c r="F228" s="23" t="s">
        <v>17</v>
      </c>
      <c r="G228" s="23" t="s">
        <v>404</v>
      </c>
      <c r="H228" s="24" t="s">
        <v>243</v>
      </c>
      <c r="I228" s="25" t="s">
        <v>249</v>
      </c>
      <c r="K228" s="27">
        <v>8.41</v>
      </c>
      <c r="L228" s="28">
        <v>0.24179999999999999</v>
      </c>
      <c r="M228" s="27">
        <v>10.44</v>
      </c>
      <c r="N228" s="29">
        <v>522</v>
      </c>
      <c r="O228" s="30" t="s">
        <v>18</v>
      </c>
      <c r="Q228" s="20">
        <v>0</v>
      </c>
      <c r="R228" s="20">
        <v>522</v>
      </c>
      <c r="T228" s="5"/>
    </row>
    <row r="229" spans="1:1026" s="1" customFormat="1" ht="13.2" x14ac:dyDescent="0.3">
      <c r="A229" s="22">
        <v>91928</v>
      </c>
      <c r="B229" s="41">
        <v>150</v>
      </c>
      <c r="D229" s="21" t="s">
        <v>521</v>
      </c>
      <c r="F229" s="23" t="s">
        <v>33</v>
      </c>
      <c r="G229" s="23" t="s">
        <v>404</v>
      </c>
      <c r="H229" s="24" t="s">
        <v>299</v>
      </c>
      <c r="I229" s="25" t="s">
        <v>249</v>
      </c>
      <c r="K229" s="27">
        <v>7.34</v>
      </c>
      <c r="L229" s="28">
        <v>0.24179999999999999</v>
      </c>
      <c r="M229" s="27">
        <v>9.11</v>
      </c>
      <c r="N229" s="29">
        <v>1366.5</v>
      </c>
      <c r="O229" s="30" t="s">
        <v>18</v>
      </c>
      <c r="Q229" s="20">
        <v>0</v>
      </c>
      <c r="R229" s="20">
        <v>1366.5</v>
      </c>
      <c r="T229" s="5"/>
    </row>
    <row r="230" spans="1:1026" s="1" customFormat="1" ht="13.2" x14ac:dyDescent="0.3">
      <c r="A230" s="22">
        <v>92023</v>
      </c>
      <c r="B230" s="26">
        <v>2</v>
      </c>
      <c r="D230" s="21" t="s">
        <v>522</v>
      </c>
      <c r="F230" s="23" t="s">
        <v>33</v>
      </c>
      <c r="G230" s="23" t="s">
        <v>404</v>
      </c>
      <c r="H230" s="24" t="s">
        <v>301</v>
      </c>
      <c r="I230" s="25" t="s">
        <v>269</v>
      </c>
      <c r="K230" s="27">
        <v>50.75</v>
      </c>
      <c r="L230" s="28">
        <v>0.24179999999999999</v>
      </c>
      <c r="M230" s="27">
        <v>63.02</v>
      </c>
      <c r="N230" s="29">
        <v>126.04</v>
      </c>
      <c r="O230" s="30" t="s">
        <v>18</v>
      </c>
      <c r="Q230" s="20">
        <v>0</v>
      </c>
      <c r="R230" s="20">
        <v>126.04</v>
      </c>
      <c r="T230" s="5"/>
    </row>
    <row r="231" spans="1:1026" s="1" customFormat="1" ht="13.8" x14ac:dyDescent="0.3">
      <c r="A231" s="22">
        <v>83540</v>
      </c>
      <c r="B231" s="41">
        <v>3</v>
      </c>
      <c r="D231" s="21" t="s">
        <v>523</v>
      </c>
      <c r="F231" s="23" t="s">
        <v>17</v>
      </c>
      <c r="G231" s="23" t="s">
        <v>404</v>
      </c>
      <c r="H231" s="24" t="s">
        <v>244</v>
      </c>
      <c r="I231" s="25" t="s">
        <v>4</v>
      </c>
      <c r="K231" s="27">
        <v>19.25</v>
      </c>
      <c r="L231" s="28">
        <v>0.24179999999999999</v>
      </c>
      <c r="M231" s="27">
        <v>23.9</v>
      </c>
      <c r="N231" s="29">
        <v>71.7</v>
      </c>
      <c r="O231" s="30" t="s">
        <v>18</v>
      </c>
      <c r="Q231" s="20">
        <v>0</v>
      </c>
      <c r="R231" s="20">
        <v>71.7</v>
      </c>
      <c r="T231" s="5"/>
      <c r="AMD231" s="18"/>
      <c r="AME231" s="18"/>
      <c r="AMF231" s="18"/>
      <c r="AMG231" s="18"/>
      <c r="AMH231" s="18"/>
      <c r="AMI231" s="18"/>
      <c r="AMJ231" s="18"/>
      <c r="AMK231" s="18"/>
      <c r="AML231" s="18"/>
    </row>
    <row r="232" spans="1:1026" s="1" customFormat="1" ht="13.8" x14ac:dyDescent="0.3">
      <c r="A232" s="22">
        <v>83387</v>
      </c>
      <c r="B232" s="26">
        <v>5</v>
      </c>
      <c r="D232" s="21" t="s">
        <v>524</v>
      </c>
      <c r="F232" s="23" t="s">
        <v>17</v>
      </c>
      <c r="G232" s="23" t="s">
        <v>404</v>
      </c>
      <c r="H232" s="24" t="s">
        <v>245</v>
      </c>
      <c r="I232" s="25" t="s">
        <v>4</v>
      </c>
      <c r="K232" s="27">
        <v>10.38</v>
      </c>
      <c r="L232" s="28">
        <v>0.24179999999999999</v>
      </c>
      <c r="M232" s="27">
        <v>12.88</v>
      </c>
      <c r="N232" s="29">
        <v>64.400000000000006</v>
      </c>
      <c r="O232" s="30" t="s">
        <v>18</v>
      </c>
      <c r="Q232" s="20">
        <v>0</v>
      </c>
      <c r="R232" s="20">
        <v>64.400000000000006</v>
      </c>
      <c r="T232" s="5"/>
      <c r="AMD232" s="18"/>
      <c r="AME232" s="18"/>
      <c r="AMF232" s="18"/>
      <c r="AMG232" s="18"/>
      <c r="AMH232" s="18"/>
      <c r="AMI232" s="18"/>
      <c r="AMJ232" s="18"/>
      <c r="AMK232" s="18"/>
      <c r="AML232" s="18"/>
    </row>
    <row r="233" spans="1:1026" s="1" customFormat="1" ht="13.2" x14ac:dyDescent="0.3">
      <c r="A233" s="22" t="s">
        <v>159</v>
      </c>
      <c r="B233" s="41">
        <v>2.64</v>
      </c>
      <c r="D233" s="21" t="s">
        <v>525</v>
      </c>
      <c r="F233" s="23" t="s">
        <v>17</v>
      </c>
      <c r="G233" s="23" t="s">
        <v>404</v>
      </c>
      <c r="H233" s="24" t="s">
        <v>247</v>
      </c>
      <c r="I233" s="25" t="s">
        <v>231</v>
      </c>
      <c r="K233" s="27">
        <v>525.13</v>
      </c>
      <c r="L233" s="28">
        <v>0.24179999999999999</v>
      </c>
      <c r="M233" s="27">
        <v>652.1</v>
      </c>
      <c r="N233" s="29">
        <v>1721.54</v>
      </c>
      <c r="O233" s="30" t="s">
        <v>18</v>
      </c>
      <c r="Q233" s="20">
        <v>0</v>
      </c>
      <c r="R233" s="20">
        <v>1721.54</v>
      </c>
      <c r="T233" s="5"/>
    </row>
    <row r="234" spans="1:1026" s="1" customFormat="1" ht="13.2" x14ac:dyDescent="0.3">
      <c r="A234" s="22">
        <v>84089</v>
      </c>
      <c r="B234" s="26">
        <v>0.72</v>
      </c>
      <c r="D234" s="21" t="s">
        <v>526</v>
      </c>
      <c r="F234" s="23" t="s">
        <v>17</v>
      </c>
      <c r="G234" s="23" t="s">
        <v>404</v>
      </c>
      <c r="H234" s="24" t="s">
        <v>248</v>
      </c>
      <c r="I234" s="25" t="s">
        <v>249</v>
      </c>
      <c r="K234" s="27">
        <v>227.76</v>
      </c>
      <c r="L234" s="28">
        <v>0.24179999999999999</v>
      </c>
      <c r="M234" s="27">
        <v>282.83</v>
      </c>
      <c r="N234" s="29">
        <v>203.63</v>
      </c>
      <c r="O234" s="30" t="s">
        <v>18</v>
      </c>
      <c r="Q234" s="20">
        <v>0</v>
      </c>
      <c r="R234" s="20">
        <v>203.63</v>
      </c>
      <c r="T234" s="5"/>
    </row>
    <row r="235" spans="1:1026" s="1" customFormat="1" ht="13.2" x14ac:dyDescent="0.3">
      <c r="A235" s="22">
        <v>68058</v>
      </c>
      <c r="B235" s="41">
        <v>14</v>
      </c>
      <c r="D235" s="21" t="s">
        <v>527</v>
      </c>
      <c r="F235" s="23" t="s">
        <v>17</v>
      </c>
      <c r="G235" s="23" t="s">
        <v>404</v>
      </c>
      <c r="H235" s="24" t="s">
        <v>275</v>
      </c>
      <c r="I235" s="25" t="s">
        <v>249</v>
      </c>
      <c r="K235" s="27">
        <v>128.12</v>
      </c>
      <c r="L235" s="28">
        <v>0.24179999999999999</v>
      </c>
      <c r="M235" s="27">
        <v>159.09</v>
      </c>
      <c r="N235" s="29">
        <v>2227.2600000000002</v>
      </c>
      <c r="O235" s="30" t="s">
        <v>18</v>
      </c>
      <c r="Q235" s="20">
        <v>0</v>
      </c>
      <c r="R235" s="20">
        <v>2227.2600000000002</v>
      </c>
      <c r="T235" s="5"/>
    </row>
    <row r="236" spans="1:1026" s="1" customFormat="1" ht="13.2" x14ac:dyDescent="0.3">
      <c r="A236" s="22" t="s">
        <v>325</v>
      </c>
      <c r="B236" s="26">
        <v>5</v>
      </c>
      <c r="D236" s="21" t="s">
        <v>528</v>
      </c>
      <c r="F236" s="23" t="s">
        <v>17</v>
      </c>
      <c r="G236" s="23" t="s">
        <v>404</v>
      </c>
      <c r="H236" s="24" t="s">
        <v>326</v>
      </c>
      <c r="I236" s="25" t="s">
        <v>4</v>
      </c>
      <c r="K236" s="27">
        <v>1932.29</v>
      </c>
      <c r="L236" s="28">
        <v>0.24179999999999999</v>
      </c>
      <c r="M236" s="27">
        <v>2399.5100000000002</v>
      </c>
      <c r="N236" s="29">
        <v>11997.55</v>
      </c>
      <c r="O236" s="30" t="s">
        <v>31</v>
      </c>
      <c r="Q236" s="20">
        <v>0</v>
      </c>
      <c r="R236" s="20">
        <v>11997.55</v>
      </c>
      <c r="T236" s="5"/>
    </row>
    <row r="237" spans="1:1026" s="1" customFormat="1" ht="13.2" x14ac:dyDescent="0.3">
      <c r="A237" s="22">
        <v>1094</v>
      </c>
      <c r="B237" s="26">
        <v>4</v>
      </c>
      <c r="D237" s="21" t="s">
        <v>529</v>
      </c>
      <c r="F237" s="23" t="s">
        <v>161</v>
      </c>
      <c r="G237" s="23" t="s">
        <v>582</v>
      </c>
      <c r="H237" s="24" t="s">
        <v>251</v>
      </c>
      <c r="I237" s="25" t="s">
        <v>269</v>
      </c>
      <c r="K237" s="27">
        <v>18.239999999999998</v>
      </c>
      <c r="L237" s="28">
        <v>0.15279999999999999</v>
      </c>
      <c r="M237" s="27">
        <v>21.02</v>
      </c>
      <c r="N237" s="29">
        <v>84.08</v>
      </c>
      <c r="O237" s="30" t="s">
        <v>31</v>
      </c>
      <c r="Q237" s="20">
        <v>84.08</v>
      </c>
      <c r="R237" s="20">
        <v>0</v>
      </c>
      <c r="T237" s="5"/>
    </row>
    <row r="238" spans="1:1026" s="1" customFormat="1" ht="13.2" x14ac:dyDescent="0.3">
      <c r="A238" s="22" t="s">
        <v>162</v>
      </c>
      <c r="B238" s="26">
        <v>4</v>
      </c>
      <c r="D238" s="21" t="s">
        <v>530</v>
      </c>
      <c r="F238" s="23" t="s">
        <v>160</v>
      </c>
      <c r="G238" s="23" t="s">
        <v>582</v>
      </c>
      <c r="H238" s="24" t="s">
        <v>252</v>
      </c>
      <c r="I238" s="25" t="s">
        <v>269</v>
      </c>
      <c r="K238" s="27">
        <v>6.37</v>
      </c>
      <c r="L238" s="28">
        <v>0.15279999999999999</v>
      </c>
      <c r="M238" s="27">
        <v>7.34</v>
      </c>
      <c r="N238" s="29">
        <v>29.36</v>
      </c>
      <c r="O238" s="30" t="s">
        <v>31</v>
      </c>
      <c r="Q238" s="20">
        <v>29.36</v>
      </c>
      <c r="R238" s="20">
        <v>0</v>
      </c>
      <c r="T238" s="5"/>
    </row>
    <row r="239" spans="1:1026" s="1" customFormat="1" ht="13.2" x14ac:dyDescent="0.3">
      <c r="A239" s="22">
        <v>3398</v>
      </c>
      <c r="B239" s="26">
        <v>4</v>
      </c>
      <c r="D239" s="21" t="s">
        <v>531</v>
      </c>
      <c r="F239" s="23" t="s">
        <v>161</v>
      </c>
      <c r="G239" s="23" t="s">
        <v>582</v>
      </c>
      <c r="H239" s="24" t="s">
        <v>253</v>
      </c>
      <c r="I239" s="25" t="s">
        <v>269</v>
      </c>
      <c r="K239" s="27">
        <v>5.33</v>
      </c>
      <c r="L239" s="28">
        <v>0.15279999999999999</v>
      </c>
      <c r="M239" s="27">
        <v>6.14</v>
      </c>
      <c r="N239" s="29">
        <v>24.56</v>
      </c>
      <c r="O239" s="30" t="s">
        <v>31</v>
      </c>
      <c r="Q239" s="20">
        <v>24.56</v>
      </c>
      <c r="R239" s="20">
        <v>0</v>
      </c>
      <c r="T239" s="5"/>
    </row>
    <row r="240" spans="1:1026" s="1" customFormat="1" ht="13.2" x14ac:dyDescent="0.3">
      <c r="A240" s="22">
        <v>4274</v>
      </c>
      <c r="B240" s="26">
        <v>2</v>
      </c>
      <c r="D240" s="21" t="s">
        <v>532</v>
      </c>
      <c r="F240" s="23" t="s">
        <v>161</v>
      </c>
      <c r="G240" s="23" t="s">
        <v>582</v>
      </c>
      <c r="H240" s="24" t="s">
        <v>254</v>
      </c>
      <c r="I240" s="25" t="s">
        <v>269</v>
      </c>
      <c r="K240" s="27">
        <v>149.9</v>
      </c>
      <c r="L240" s="28">
        <v>0.15279999999999999</v>
      </c>
      <c r="M240" s="27">
        <v>172.8</v>
      </c>
      <c r="N240" s="29">
        <v>345.6</v>
      </c>
      <c r="O240" s="30" t="s">
        <v>31</v>
      </c>
      <c r="Q240" s="20">
        <v>345.6</v>
      </c>
      <c r="R240" s="20">
        <v>0</v>
      </c>
      <c r="T240" s="5"/>
    </row>
    <row r="241" spans="1:1026" s="1" customFormat="1" ht="13.2" x14ac:dyDescent="0.3">
      <c r="A241" s="22" t="s">
        <v>163</v>
      </c>
      <c r="B241" s="26">
        <v>2</v>
      </c>
      <c r="D241" s="21" t="s">
        <v>533</v>
      </c>
      <c r="F241" s="23" t="s">
        <v>160</v>
      </c>
      <c r="G241" s="23" t="s">
        <v>582</v>
      </c>
      <c r="H241" s="24" t="s">
        <v>281</v>
      </c>
      <c r="I241" s="25" t="s">
        <v>269</v>
      </c>
      <c r="K241" s="27">
        <v>56.58</v>
      </c>
      <c r="L241" s="28">
        <v>0.15279999999999999</v>
      </c>
      <c r="M241" s="27">
        <v>65.22</v>
      </c>
      <c r="N241" s="29">
        <v>130.44</v>
      </c>
      <c r="O241" s="30" t="s">
        <v>31</v>
      </c>
      <c r="Q241" s="20">
        <v>130.44</v>
      </c>
      <c r="R241" s="20">
        <v>0</v>
      </c>
      <c r="T241" s="5"/>
    </row>
    <row r="242" spans="1:1026" s="1" customFormat="1" x14ac:dyDescent="0.3">
      <c r="A242" s="22" t="s">
        <v>164</v>
      </c>
      <c r="B242" s="26">
        <v>20</v>
      </c>
      <c r="D242" s="21" t="s">
        <v>534</v>
      </c>
      <c r="F242" s="23" t="s">
        <v>160</v>
      </c>
      <c r="G242" s="23" t="s">
        <v>582</v>
      </c>
      <c r="H242" s="24" t="s">
        <v>255</v>
      </c>
      <c r="I242" s="25" t="s">
        <v>269</v>
      </c>
      <c r="K242" s="27">
        <v>8.25</v>
      </c>
      <c r="L242" s="28">
        <v>0.15279999999999999</v>
      </c>
      <c r="M242" s="27">
        <v>9.51</v>
      </c>
      <c r="N242" s="29">
        <v>190.2</v>
      </c>
      <c r="O242" s="30" t="s">
        <v>31</v>
      </c>
      <c r="Q242" s="20">
        <v>190.2</v>
      </c>
      <c r="R242" s="20">
        <v>0</v>
      </c>
      <c r="T242" s="5"/>
      <c r="AMD242" s="39"/>
      <c r="AME242" s="39"/>
      <c r="AMF242" s="39"/>
      <c r="AMG242" s="39"/>
      <c r="AMH242" s="39"/>
      <c r="AMI242" s="39"/>
      <c r="AMJ242" s="39"/>
      <c r="AMK242" s="39"/>
      <c r="AML242" s="39"/>
    </row>
    <row r="243" spans="1:1026" s="1" customFormat="1" ht="13.8" x14ac:dyDescent="0.3">
      <c r="A243" s="22">
        <v>11270</v>
      </c>
      <c r="B243" s="26">
        <v>20</v>
      </c>
      <c r="D243" s="21" t="s">
        <v>535</v>
      </c>
      <c r="F243" s="23" t="s">
        <v>161</v>
      </c>
      <c r="G243" s="23" t="s">
        <v>582</v>
      </c>
      <c r="H243" s="24" t="s">
        <v>256</v>
      </c>
      <c r="I243" s="25" t="s">
        <v>269</v>
      </c>
      <c r="K243" s="27">
        <v>2.88</v>
      </c>
      <c r="L243" s="28">
        <v>0.15279999999999999</v>
      </c>
      <c r="M243" s="27">
        <v>3.32</v>
      </c>
      <c r="N243" s="29">
        <v>66.400000000000006</v>
      </c>
      <c r="O243" s="30" t="s">
        <v>31</v>
      </c>
      <c r="Q243" s="20">
        <v>66.400000000000006</v>
      </c>
      <c r="R243" s="20">
        <v>0</v>
      </c>
      <c r="T243" s="5"/>
      <c r="AMD243" s="18"/>
      <c r="AME243" s="18"/>
      <c r="AMF243" s="18"/>
      <c r="AMG243" s="18"/>
      <c r="AMH243" s="18"/>
      <c r="AMI243" s="18"/>
      <c r="AMJ243" s="18"/>
      <c r="AMK243" s="18"/>
      <c r="AML243" s="18"/>
    </row>
    <row r="244" spans="1:1026" s="1" customFormat="1" ht="13.2" x14ac:dyDescent="0.3">
      <c r="A244" s="22">
        <v>3380</v>
      </c>
      <c r="B244" s="26">
        <v>15</v>
      </c>
      <c r="D244" s="21" t="s">
        <v>536</v>
      </c>
      <c r="F244" s="23" t="s">
        <v>161</v>
      </c>
      <c r="G244" s="23" t="s">
        <v>582</v>
      </c>
      <c r="H244" s="24" t="s">
        <v>257</v>
      </c>
      <c r="I244" s="25" t="s">
        <v>269</v>
      </c>
      <c r="K244" s="27">
        <v>92.57</v>
      </c>
      <c r="L244" s="28">
        <v>0.15279999999999999</v>
      </c>
      <c r="M244" s="27">
        <v>106.71</v>
      </c>
      <c r="N244" s="29">
        <v>1600.65</v>
      </c>
      <c r="O244" s="30" t="s">
        <v>31</v>
      </c>
      <c r="Q244" s="20">
        <v>1600.65</v>
      </c>
      <c r="R244" s="20">
        <v>0</v>
      </c>
      <c r="T244" s="5"/>
    </row>
    <row r="245" spans="1:1026" s="1" customFormat="1" x14ac:dyDescent="0.3">
      <c r="A245" s="22" t="s">
        <v>165</v>
      </c>
      <c r="B245" s="26">
        <v>15</v>
      </c>
      <c r="D245" s="21" t="s">
        <v>537</v>
      </c>
      <c r="F245" s="23" t="s">
        <v>17</v>
      </c>
      <c r="G245" s="23" t="s">
        <v>404</v>
      </c>
      <c r="H245" s="24" t="s">
        <v>258</v>
      </c>
      <c r="I245" s="25" t="s">
        <v>4</v>
      </c>
      <c r="K245" s="27">
        <v>40.49</v>
      </c>
      <c r="L245" s="28">
        <v>0.24179999999999999</v>
      </c>
      <c r="M245" s="27">
        <v>50.28</v>
      </c>
      <c r="N245" s="29">
        <v>754.2</v>
      </c>
      <c r="O245" s="30" t="s">
        <v>31</v>
      </c>
      <c r="Q245" s="20">
        <v>0</v>
      </c>
      <c r="R245" s="20">
        <v>754.2</v>
      </c>
      <c r="T245" s="5"/>
      <c r="AMD245" s="39"/>
      <c r="AME245" s="39"/>
      <c r="AMF245" s="39"/>
      <c r="AMG245" s="39"/>
      <c r="AMH245" s="39"/>
      <c r="AMI245" s="39"/>
      <c r="AMJ245" s="39"/>
      <c r="AMK245" s="39"/>
      <c r="AML245" s="39"/>
    </row>
    <row r="246" spans="1:1026" s="1" customFormat="1" x14ac:dyDescent="0.3">
      <c r="A246" s="22" t="s">
        <v>166</v>
      </c>
      <c r="B246" s="26">
        <v>15</v>
      </c>
      <c r="D246" s="21" t="s">
        <v>538</v>
      </c>
      <c r="F246" s="23" t="s">
        <v>17</v>
      </c>
      <c r="G246" s="23" t="s">
        <v>404</v>
      </c>
      <c r="H246" s="24" t="s">
        <v>259</v>
      </c>
      <c r="I246" s="25" t="s">
        <v>4</v>
      </c>
      <c r="K246" s="27">
        <v>280.06</v>
      </c>
      <c r="L246" s="28">
        <v>0.24179999999999999</v>
      </c>
      <c r="M246" s="27">
        <v>347.77</v>
      </c>
      <c r="N246" s="29">
        <v>5216.55</v>
      </c>
      <c r="O246" s="30" t="s">
        <v>31</v>
      </c>
      <c r="Q246" s="20">
        <v>0</v>
      </c>
      <c r="R246" s="20">
        <v>5216.55</v>
      </c>
      <c r="T246" s="5"/>
      <c r="AMD246" s="39"/>
      <c r="AME246" s="39"/>
      <c r="AMF246" s="39"/>
      <c r="AMG246" s="39"/>
      <c r="AMH246" s="39"/>
      <c r="AMI246" s="39"/>
      <c r="AMJ246" s="39"/>
      <c r="AMK246" s="39"/>
      <c r="AML246" s="39"/>
    </row>
    <row r="247" spans="1:1026" s="1" customFormat="1" ht="13.2" x14ac:dyDescent="0.3">
      <c r="A247" s="22">
        <v>96971</v>
      </c>
      <c r="B247" s="26">
        <v>76</v>
      </c>
      <c r="D247" s="21" t="s">
        <v>539</v>
      </c>
      <c r="F247" s="23" t="s">
        <v>17</v>
      </c>
      <c r="G247" s="23" t="s">
        <v>404</v>
      </c>
      <c r="H247" s="24" t="s">
        <v>260</v>
      </c>
      <c r="I247" s="25" t="s">
        <v>249</v>
      </c>
      <c r="K247" s="27">
        <v>40.130000000000003</v>
      </c>
      <c r="L247" s="28">
        <v>0.24179999999999999</v>
      </c>
      <c r="M247" s="27">
        <v>49.83</v>
      </c>
      <c r="N247" s="29">
        <v>3787.08</v>
      </c>
      <c r="O247" s="30" t="s">
        <v>31</v>
      </c>
      <c r="Q247" s="20">
        <v>0</v>
      </c>
      <c r="R247" s="20">
        <v>3787.08</v>
      </c>
      <c r="T247" s="5"/>
    </row>
    <row r="248" spans="1:1026" s="1" customFormat="1" ht="13.2" x14ac:dyDescent="0.3">
      <c r="A248" s="22" t="s">
        <v>167</v>
      </c>
      <c r="B248" s="26">
        <v>8</v>
      </c>
      <c r="D248" s="21" t="s">
        <v>540</v>
      </c>
      <c r="F248" s="23" t="s">
        <v>17</v>
      </c>
      <c r="G248" s="23" t="s">
        <v>404</v>
      </c>
      <c r="H248" s="24" t="s">
        <v>261</v>
      </c>
      <c r="I248" s="25" t="s">
        <v>262</v>
      </c>
      <c r="K248" s="27">
        <v>1475.36</v>
      </c>
      <c r="L248" s="28">
        <v>0.24179999999999999</v>
      </c>
      <c r="M248" s="27">
        <v>1832.1</v>
      </c>
      <c r="N248" s="29">
        <v>14656.8</v>
      </c>
      <c r="O248" s="30" t="s">
        <v>31</v>
      </c>
      <c r="Q248" s="20">
        <v>0</v>
      </c>
      <c r="R248" s="20">
        <v>14656.8</v>
      </c>
      <c r="T248" s="5"/>
    </row>
    <row r="249" spans="1:1026" s="1" customFormat="1" ht="13.2" x14ac:dyDescent="0.3">
      <c r="A249" s="22" t="s">
        <v>168</v>
      </c>
      <c r="B249" s="26">
        <v>6</v>
      </c>
      <c r="D249" s="21" t="s">
        <v>541</v>
      </c>
      <c r="F249" s="23" t="s">
        <v>17</v>
      </c>
      <c r="G249" s="23" t="s">
        <v>404</v>
      </c>
      <c r="H249" s="24" t="s">
        <v>263</v>
      </c>
      <c r="I249" s="25" t="s">
        <v>262</v>
      </c>
      <c r="K249" s="27">
        <v>1475.36</v>
      </c>
      <c r="L249" s="28">
        <v>0.24179999999999999</v>
      </c>
      <c r="M249" s="27">
        <v>1832.1</v>
      </c>
      <c r="N249" s="29">
        <v>10992.6</v>
      </c>
      <c r="O249" s="30" t="s">
        <v>31</v>
      </c>
      <c r="Q249" s="20">
        <v>0</v>
      </c>
      <c r="R249" s="20">
        <v>10992.6</v>
      </c>
      <c r="T249" s="5"/>
    </row>
    <row r="250" spans="1:1026" s="1" customFormat="1" x14ac:dyDescent="0.3">
      <c r="A250" s="52" t="s">
        <v>319</v>
      </c>
      <c r="B250" s="26">
        <v>3</v>
      </c>
      <c r="D250" s="53" t="s">
        <v>169</v>
      </c>
      <c r="F250" s="43" t="s">
        <v>17</v>
      </c>
      <c r="G250" s="23" t="s">
        <v>404</v>
      </c>
      <c r="H250" s="24" t="s">
        <v>320</v>
      </c>
      <c r="I250" s="25" t="s">
        <v>4</v>
      </c>
      <c r="K250" s="27">
        <v>13224.57</v>
      </c>
      <c r="L250" s="28">
        <v>0.24179999999999999</v>
      </c>
      <c r="M250" s="27">
        <v>16422.27</v>
      </c>
      <c r="N250" s="29">
        <v>49266.81</v>
      </c>
      <c r="O250" s="30" t="s">
        <v>31</v>
      </c>
      <c r="Q250" s="20">
        <v>0</v>
      </c>
      <c r="R250" s="20">
        <v>49266.81</v>
      </c>
      <c r="T250" s="5"/>
      <c r="AMD250" s="39"/>
      <c r="AME250" s="39"/>
      <c r="AMF250" s="39"/>
      <c r="AMG250" s="39"/>
      <c r="AMH250" s="39"/>
      <c r="AMI250" s="39"/>
      <c r="AMJ250" s="39"/>
      <c r="AMK250" s="39"/>
      <c r="AML250" s="39"/>
    </row>
    <row r="251" spans="1:1026" s="1" customFormat="1" x14ac:dyDescent="0.3">
      <c r="A251" s="52" t="s">
        <v>363</v>
      </c>
      <c r="B251" s="26">
        <v>1</v>
      </c>
      <c r="D251" s="53" t="s">
        <v>171</v>
      </c>
      <c r="F251" s="43" t="s">
        <v>17</v>
      </c>
      <c r="G251" s="23" t="s">
        <v>404</v>
      </c>
      <c r="H251" s="24" t="s">
        <v>371</v>
      </c>
      <c r="I251" s="25" t="s">
        <v>4</v>
      </c>
      <c r="K251" s="27">
        <v>2765.44</v>
      </c>
      <c r="L251" s="28">
        <v>0.24179999999999999</v>
      </c>
      <c r="M251" s="27">
        <v>3434.12</v>
      </c>
      <c r="N251" s="29">
        <v>3434.12</v>
      </c>
      <c r="O251" s="30" t="s">
        <v>31</v>
      </c>
      <c r="Q251" s="20">
        <v>0</v>
      </c>
      <c r="R251" s="20">
        <v>3434.12</v>
      </c>
      <c r="T251" s="5"/>
      <c r="AMD251" s="39"/>
      <c r="AME251" s="39"/>
      <c r="AMF251" s="39"/>
      <c r="AMG251" s="39"/>
      <c r="AMH251" s="39"/>
      <c r="AMI251" s="39"/>
      <c r="AMJ251" s="39"/>
      <c r="AMK251" s="39"/>
      <c r="AML251" s="39"/>
    </row>
    <row r="252" spans="1:1026" s="1" customFormat="1" x14ac:dyDescent="0.3">
      <c r="A252" s="52">
        <v>97668</v>
      </c>
      <c r="B252" s="26">
        <v>680</v>
      </c>
      <c r="D252" s="53" t="s">
        <v>173</v>
      </c>
      <c r="F252" s="43" t="s">
        <v>33</v>
      </c>
      <c r="G252" s="23" t="s">
        <v>404</v>
      </c>
      <c r="H252" s="24" t="s">
        <v>296</v>
      </c>
      <c r="I252" s="25" t="s">
        <v>249</v>
      </c>
      <c r="K252" s="27">
        <v>22.37</v>
      </c>
      <c r="L252" s="28">
        <v>0.24179999999999999</v>
      </c>
      <c r="M252" s="27">
        <v>27.77</v>
      </c>
      <c r="N252" s="29">
        <v>18883.599999999999</v>
      </c>
      <c r="O252" s="30" t="s">
        <v>31</v>
      </c>
      <c r="Q252" s="20">
        <v>0</v>
      </c>
      <c r="R252" s="20">
        <v>18883.599999999999</v>
      </c>
      <c r="T252" s="5"/>
      <c r="AMD252" s="39"/>
      <c r="AME252" s="39"/>
      <c r="AMF252" s="39"/>
      <c r="AMG252" s="39"/>
      <c r="AMH252" s="39"/>
      <c r="AMI252" s="39"/>
      <c r="AMJ252" s="39"/>
      <c r="AMK252" s="39"/>
      <c r="AML252" s="39"/>
    </row>
    <row r="253" spans="1:1026" s="1" customFormat="1" x14ac:dyDescent="0.3">
      <c r="A253" s="52" t="s">
        <v>364</v>
      </c>
      <c r="B253" s="26">
        <v>1</v>
      </c>
      <c r="D253" s="53" t="s">
        <v>175</v>
      </c>
      <c r="F253" s="43" t="s">
        <v>17</v>
      </c>
      <c r="G253" s="23" t="s">
        <v>404</v>
      </c>
      <c r="H253" s="24" t="s">
        <v>372</v>
      </c>
      <c r="I253" s="25" t="s">
        <v>4</v>
      </c>
      <c r="K253" s="27">
        <v>5338.3</v>
      </c>
      <c r="L253" s="28">
        <v>0.24179999999999999</v>
      </c>
      <c r="M253" s="27">
        <v>6629.1</v>
      </c>
      <c r="N253" s="29">
        <v>6629.1</v>
      </c>
      <c r="O253" s="30" t="s">
        <v>31</v>
      </c>
      <c r="Q253" s="20">
        <v>0</v>
      </c>
      <c r="R253" s="20">
        <v>6629.1</v>
      </c>
      <c r="T253" s="5"/>
      <c r="AMD253" s="39"/>
      <c r="AME253" s="39"/>
      <c r="AMF253" s="39"/>
      <c r="AMG253" s="39"/>
      <c r="AMH253" s="39"/>
      <c r="AMI253" s="39"/>
      <c r="AMJ253" s="39"/>
      <c r="AMK253" s="39"/>
      <c r="AML253" s="39"/>
    </row>
    <row r="254" spans="1:1026" s="1" customFormat="1" x14ac:dyDescent="0.3">
      <c r="A254" s="52" t="s">
        <v>321</v>
      </c>
      <c r="B254" s="26">
        <v>8</v>
      </c>
      <c r="D254" s="53" t="s">
        <v>542</v>
      </c>
      <c r="F254" s="43" t="s">
        <v>17</v>
      </c>
      <c r="G254" s="23" t="s">
        <v>404</v>
      </c>
      <c r="H254" s="24" t="s">
        <v>286</v>
      </c>
      <c r="I254" s="25" t="s">
        <v>4</v>
      </c>
      <c r="K254" s="27">
        <v>605.77</v>
      </c>
      <c r="L254" s="28">
        <v>0.24179999999999999</v>
      </c>
      <c r="M254" s="27">
        <v>752.24</v>
      </c>
      <c r="N254" s="29">
        <v>6017.92</v>
      </c>
      <c r="O254" s="30" t="s">
        <v>31</v>
      </c>
      <c r="Q254" s="20">
        <v>0</v>
      </c>
      <c r="R254" s="20">
        <v>6017.92</v>
      </c>
      <c r="T254" s="5"/>
      <c r="AMD254" s="39"/>
      <c r="AME254" s="39"/>
      <c r="AMF254" s="39"/>
      <c r="AMG254" s="39"/>
      <c r="AMH254" s="39"/>
      <c r="AMI254" s="39"/>
      <c r="AMJ254" s="39"/>
      <c r="AMK254" s="39"/>
      <c r="AML254" s="39"/>
    </row>
    <row r="255" spans="1:1026" s="1" customFormat="1" x14ac:dyDescent="0.3">
      <c r="A255" s="52" t="s">
        <v>365</v>
      </c>
      <c r="B255" s="26">
        <v>12</v>
      </c>
      <c r="D255" s="53" t="s">
        <v>543</v>
      </c>
      <c r="F255" s="43" t="s">
        <v>17</v>
      </c>
      <c r="G255" s="23" t="s">
        <v>404</v>
      </c>
      <c r="H255" s="24" t="s">
        <v>373</v>
      </c>
      <c r="I255" s="25" t="s">
        <v>4</v>
      </c>
      <c r="K255" s="27">
        <v>135.43</v>
      </c>
      <c r="L255" s="28">
        <v>0.24179999999999999</v>
      </c>
      <c r="M255" s="27">
        <v>168.17</v>
      </c>
      <c r="N255" s="29">
        <v>2018.04</v>
      </c>
      <c r="O255" s="30" t="s">
        <v>31</v>
      </c>
      <c r="Q255" s="20">
        <v>0</v>
      </c>
      <c r="R255" s="20">
        <v>2018.04</v>
      </c>
      <c r="T255" s="5"/>
      <c r="AMD255" s="39"/>
      <c r="AME255" s="39"/>
      <c r="AMF255" s="39"/>
      <c r="AMG255" s="39"/>
      <c r="AMH255" s="39"/>
      <c r="AMI255" s="39"/>
      <c r="AMJ255" s="39"/>
      <c r="AMK255" s="39"/>
      <c r="AML255" s="39"/>
    </row>
    <row r="256" spans="1:1026" s="1" customFormat="1" x14ac:dyDescent="0.3">
      <c r="A256" s="52" t="s">
        <v>366</v>
      </c>
      <c r="B256" s="26">
        <v>482.4</v>
      </c>
      <c r="D256" s="53" t="s">
        <v>544</v>
      </c>
      <c r="F256" s="43" t="s">
        <v>17</v>
      </c>
      <c r="G256" s="23" t="s">
        <v>404</v>
      </c>
      <c r="H256" s="24" t="s">
        <v>374</v>
      </c>
      <c r="I256" s="25" t="s">
        <v>249</v>
      </c>
      <c r="K256" s="27">
        <v>84.53</v>
      </c>
      <c r="L256" s="28">
        <v>0.24179999999999999</v>
      </c>
      <c r="M256" s="27">
        <v>104.96</v>
      </c>
      <c r="N256" s="29">
        <v>50632.7</v>
      </c>
      <c r="O256" s="30" t="s">
        <v>31</v>
      </c>
      <c r="Q256" s="20">
        <v>0</v>
      </c>
      <c r="R256" s="20">
        <v>50632.7</v>
      </c>
      <c r="T256" s="5"/>
      <c r="AMD256" s="39"/>
      <c r="AME256" s="39"/>
      <c r="AMF256" s="39"/>
      <c r="AMG256" s="39"/>
      <c r="AMH256" s="39"/>
      <c r="AMI256" s="39"/>
      <c r="AMJ256" s="39"/>
      <c r="AMK256" s="39"/>
      <c r="AML256" s="39"/>
    </row>
    <row r="257" spans="1:1026" s="1" customFormat="1" x14ac:dyDescent="0.3">
      <c r="A257" s="52">
        <v>91935</v>
      </c>
      <c r="B257" s="26">
        <v>45</v>
      </c>
      <c r="D257" s="53" t="s">
        <v>545</v>
      </c>
      <c r="F257" s="43" t="s">
        <v>33</v>
      </c>
      <c r="G257" s="23" t="s">
        <v>404</v>
      </c>
      <c r="H257" s="24" t="s">
        <v>300</v>
      </c>
      <c r="I257" s="25" t="s">
        <v>249</v>
      </c>
      <c r="K257" s="27">
        <v>27.97</v>
      </c>
      <c r="L257" s="28">
        <v>0.24179999999999999</v>
      </c>
      <c r="M257" s="27">
        <v>34.729999999999997</v>
      </c>
      <c r="N257" s="29">
        <v>1562.85</v>
      </c>
      <c r="O257" s="30" t="s">
        <v>31</v>
      </c>
      <c r="Q257" s="20">
        <v>0</v>
      </c>
      <c r="R257" s="20">
        <v>1562.85</v>
      </c>
      <c r="T257" s="5"/>
      <c r="AMD257" s="39"/>
      <c r="AME257" s="39"/>
      <c r="AMF257" s="39"/>
      <c r="AMG257" s="39"/>
      <c r="AMH257" s="39"/>
      <c r="AMI257" s="39"/>
      <c r="AMJ257" s="39"/>
      <c r="AMK257" s="39"/>
      <c r="AML257" s="39"/>
    </row>
    <row r="258" spans="1:1026" s="1" customFormat="1" x14ac:dyDescent="0.3">
      <c r="A258" s="52" t="s">
        <v>367</v>
      </c>
      <c r="B258" s="26">
        <v>350</v>
      </c>
      <c r="D258" s="53" t="s">
        <v>546</v>
      </c>
      <c r="F258" s="43" t="s">
        <v>17</v>
      </c>
      <c r="G258" s="23" t="s">
        <v>404</v>
      </c>
      <c r="H258" s="24" t="s">
        <v>375</v>
      </c>
      <c r="I258" s="25" t="s">
        <v>249</v>
      </c>
      <c r="K258" s="27">
        <v>89.78</v>
      </c>
      <c r="L258" s="28">
        <v>0.24179999999999999</v>
      </c>
      <c r="M258" s="27">
        <v>111.48</v>
      </c>
      <c r="N258" s="29">
        <v>39018</v>
      </c>
      <c r="O258" s="30" t="s">
        <v>31</v>
      </c>
      <c r="Q258" s="20">
        <v>0</v>
      </c>
      <c r="R258" s="20">
        <v>39018</v>
      </c>
      <c r="T258" s="5"/>
      <c r="AMD258" s="39"/>
      <c r="AME258" s="39"/>
      <c r="AMF258" s="39"/>
      <c r="AMG258" s="39"/>
      <c r="AMH258" s="39"/>
      <c r="AMI258" s="39"/>
      <c r="AMJ258" s="39"/>
      <c r="AMK258" s="39"/>
      <c r="AML258" s="39"/>
    </row>
    <row r="259" spans="1:1026" s="1" customFormat="1" x14ac:dyDescent="0.3">
      <c r="A259" s="52" t="s">
        <v>368</v>
      </c>
      <c r="B259" s="26">
        <v>1</v>
      </c>
      <c r="D259" s="53" t="s">
        <v>547</v>
      </c>
      <c r="F259" s="43" t="s">
        <v>17</v>
      </c>
      <c r="G259" s="23" t="s">
        <v>404</v>
      </c>
      <c r="H259" s="24" t="s">
        <v>376</v>
      </c>
      <c r="I259" s="25" t="s">
        <v>4</v>
      </c>
      <c r="K259" s="27">
        <v>3168.2</v>
      </c>
      <c r="L259" s="28">
        <v>0.24179999999999999</v>
      </c>
      <c r="M259" s="27">
        <v>3934.27</v>
      </c>
      <c r="N259" s="29">
        <v>3934.27</v>
      </c>
      <c r="O259" s="30" t="s">
        <v>31</v>
      </c>
      <c r="Q259" s="20">
        <v>0</v>
      </c>
      <c r="R259" s="20">
        <v>3934.27</v>
      </c>
      <c r="T259" s="5"/>
      <c r="AMD259" s="39"/>
      <c r="AME259" s="39"/>
      <c r="AMF259" s="39"/>
      <c r="AMG259" s="39"/>
      <c r="AMH259" s="39"/>
      <c r="AMI259" s="39"/>
      <c r="AMJ259" s="39"/>
      <c r="AMK259" s="39"/>
      <c r="AML259" s="39"/>
    </row>
    <row r="260" spans="1:1026" s="1" customFormat="1" x14ac:dyDescent="0.3">
      <c r="A260" s="52" t="s">
        <v>369</v>
      </c>
      <c r="B260" s="26">
        <v>1</v>
      </c>
      <c r="D260" s="53" t="s">
        <v>548</v>
      </c>
      <c r="F260" s="43" t="s">
        <v>17</v>
      </c>
      <c r="G260" s="23" t="s">
        <v>404</v>
      </c>
      <c r="H260" s="24" t="s">
        <v>377</v>
      </c>
      <c r="I260" s="25" t="s">
        <v>4</v>
      </c>
      <c r="K260" s="27">
        <v>3981.32</v>
      </c>
      <c r="L260" s="28">
        <v>0.24179999999999999</v>
      </c>
      <c r="M260" s="27">
        <v>4944</v>
      </c>
      <c r="N260" s="29">
        <v>4944</v>
      </c>
      <c r="O260" s="30" t="s">
        <v>31</v>
      </c>
      <c r="Q260" s="20">
        <v>0</v>
      </c>
      <c r="R260" s="20">
        <v>4944</v>
      </c>
      <c r="T260" s="5"/>
      <c r="AMD260" s="39"/>
      <c r="AME260" s="39"/>
      <c r="AMF260" s="39"/>
      <c r="AMG260" s="39"/>
      <c r="AMH260" s="39"/>
      <c r="AMI260" s="39"/>
      <c r="AMJ260" s="39"/>
      <c r="AMK260" s="39"/>
      <c r="AML260" s="39"/>
    </row>
    <row r="261" spans="1:1026" s="1" customFormat="1" x14ac:dyDescent="0.3">
      <c r="A261" s="52">
        <v>101632</v>
      </c>
      <c r="B261" s="26">
        <v>11</v>
      </c>
      <c r="D261" s="53" t="s">
        <v>549</v>
      </c>
      <c r="F261" s="43" t="s">
        <v>33</v>
      </c>
      <c r="G261" s="23" t="s">
        <v>404</v>
      </c>
      <c r="H261" s="24" t="s">
        <v>341</v>
      </c>
      <c r="I261" s="25" t="s">
        <v>269</v>
      </c>
      <c r="K261" s="27">
        <v>36.31</v>
      </c>
      <c r="L261" s="28">
        <v>0.24179999999999999</v>
      </c>
      <c r="M261" s="27">
        <v>45.08</v>
      </c>
      <c r="N261" s="29">
        <v>495.88</v>
      </c>
      <c r="O261" s="30" t="s">
        <v>31</v>
      </c>
      <c r="Q261" s="20">
        <v>0</v>
      </c>
      <c r="R261" s="20">
        <v>495.88</v>
      </c>
      <c r="T261" s="5"/>
      <c r="AMD261" s="39"/>
      <c r="AME261" s="39"/>
      <c r="AMF261" s="39"/>
      <c r="AMG261" s="39"/>
      <c r="AMH261" s="39"/>
      <c r="AMI261" s="39"/>
      <c r="AMJ261" s="39"/>
      <c r="AMK261" s="39"/>
      <c r="AML261" s="39"/>
    </row>
    <row r="262" spans="1:1026" s="1" customFormat="1" x14ac:dyDescent="0.3">
      <c r="A262" s="52">
        <v>39380</v>
      </c>
      <c r="B262" s="26">
        <v>11</v>
      </c>
      <c r="D262" s="53" t="s">
        <v>550</v>
      </c>
      <c r="F262" s="43" t="s">
        <v>161</v>
      </c>
      <c r="G262" s="23" t="s">
        <v>582</v>
      </c>
      <c r="H262" s="24" t="s">
        <v>278</v>
      </c>
      <c r="I262" s="25" t="s">
        <v>269</v>
      </c>
      <c r="K262" s="27">
        <v>20.28</v>
      </c>
      <c r="L262" s="28">
        <v>0.15279999999999999</v>
      </c>
      <c r="M262" s="27">
        <v>23.37</v>
      </c>
      <c r="N262" s="29">
        <v>257.07</v>
      </c>
      <c r="O262" s="30" t="s">
        <v>31</v>
      </c>
      <c r="Q262" s="20">
        <v>257.07</v>
      </c>
      <c r="R262" s="20">
        <v>0</v>
      </c>
      <c r="T262" s="5"/>
      <c r="AMD262" s="39"/>
      <c r="AME262" s="39"/>
      <c r="AMF262" s="39"/>
      <c r="AMG262" s="39"/>
      <c r="AMH262" s="39"/>
      <c r="AMI262" s="39"/>
      <c r="AMJ262" s="39"/>
      <c r="AMK262" s="39"/>
      <c r="AML262" s="39"/>
    </row>
    <row r="263" spans="1:1026" s="1" customFormat="1" x14ac:dyDescent="0.3">
      <c r="A263" s="52">
        <v>101562</v>
      </c>
      <c r="B263" s="26">
        <v>1800</v>
      </c>
      <c r="D263" s="53" t="s">
        <v>551</v>
      </c>
      <c r="F263" s="43" t="s">
        <v>33</v>
      </c>
      <c r="G263" s="23" t="s">
        <v>404</v>
      </c>
      <c r="H263" s="24" t="s">
        <v>303</v>
      </c>
      <c r="I263" s="25" t="s">
        <v>249</v>
      </c>
      <c r="K263" s="27">
        <v>28.33</v>
      </c>
      <c r="L263" s="28">
        <v>0.24179999999999999</v>
      </c>
      <c r="M263" s="27">
        <v>35.18</v>
      </c>
      <c r="N263" s="29">
        <v>63324</v>
      </c>
      <c r="O263" s="30" t="s">
        <v>31</v>
      </c>
      <c r="Q263" s="20">
        <v>0</v>
      </c>
      <c r="R263" s="20">
        <v>63324</v>
      </c>
      <c r="T263" s="5"/>
      <c r="AMD263" s="39"/>
      <c r="AME263" s="39"/>
      <c r="AMF263" s="39"/>
      <c r="AMG263" s="39"/>
      <c r="AMH263" s="39"/>
      <c r="AMI263" s="39"/>
      <c r="AMJ263" s="39"/>
      <c r="AMK263" s="39"/>
      <c r="AML263" s="39"/>
    </row>
    <row r="264" spans="1:1026" s="1" customFormat="1" x14ac:dyDescent="0.3">
      <c r="A264" s="52">
        <v>101658</v>
      </c>
      <c r="B264" s="26">
        <v>11</v>
      </c>
      <c r="D264" s="53" t="s">
        <v>552</v>
      </c>
      <c r="F264" s="43" t="s">
        <v>33</v>
      </c>
      <c r="G264" s="23" t="s">
        <v>404</v>
      </c>
      <c r="H264" s="24" t="s">
        <v>340</v>
      </c>
      <c r="I264" s="25" t="s">
        <v>269</v>
      </c>
      <c r="K264" s="27">
        <v>533.99</v>
      </c>
      <c r="L264" s="28">
        <v>0.24179999999999999</v>
      </c>
      <c r="M264" s="27">
        <v>663.1</v>
      </c>
      <c r="N264" s="29">
        <v>7294.1</v>
      </c>
      <c r="O264" s="30" t="s">
        <v>31</v>
      </c>
      <c r="Q264" s="20">
        <v>0</v>
      </c>
      <c r="R264" s="20">
        <v>7294.1</v>
      </c>
      <c r="T264" s="5"/>
      <c r="AMD264" s="39"/>
      <c r="AME264" s="39"/>
      <c r="AMF264" s="39"/>
      <c r="AMG264" s="39"/>
      <c r="AMH264" s="39"/>
      <c r="AMI264" s="39"/>
      <c r="AMJ264" s="39"/>
      <c r="AMK264" s="39"/>
      <c r="AML264" s="39"/>
    </row>
    <row r="265" spans="1:1026" s="1" customFormat="1" x14ac:dyDescent="0.3">
      <c r="A265" s="52">
        <v>101636</v>
      </c>
      <c r="B265" s="26">
        <v>11</v>
      </c>
      <c r="D265" s="53" t="s">
        <v>553</v>
      </c>
      <c r="F265" s="43" t="s">
        <v>33</v>
      </c>
      <c r="G265" s="23" t="s">
        <v>404</v>
      </c>
      <c r="H265" s="24" t="s">
        <v>339</v>
      </c>
      <c r="I265" s="25" t="s">
        <v>269</v>
      </c>
      <c r="K265" s="27">
        <v>145.69</v>
      </c>
      <c r="L265" s="28">
        <v>0.24179999999999999</v>
      </c>
      <c r="M265" s="27">
        <v>180.91</v>
      </c>
      <c r="N265" s="29">
        <v>1990.01</v>
      </c>
      <c r="O265" s="30" t="s">
        <v>31</v>
      </c>
      <c r="Q265" s="20">
        <v>0</v>
      </c>
      <c r="R265" s="20">
        <v>1990.01</v>
      </c>
      <c r="T265" s="5"/>
      <c r="AMD265" s="39"/>
      <c r="AME265" s="39"/>
      <c r="AMF265" s="39"/>
      <c r="AMG265" s="39"/>
      <c r="AMH265" s="39"/>
      <c r="AMI265" s="39"/>
      <c r="AMJ265" s="39"/>
      <c r="AMK265" s="39"/>
      <c r="AML265" s="39"/>
    </row>
    <row r="266" spans="1:1026" s="1" customFormat="1" x14ac:dyDescent="0.3">
      <c r="A266" s="52">
        <v>91927</v>
      </c>
      <c r="B266" s="26">
        <v>300</v>
      </c>
      <c r="D266" s="53" t="s">
        <v>554</v>
      </c>
      <c r="F266" s="43" t="s">
        <v>33</v>
      </c>
      <c r="G266" s="23" t="s">
        <v>404</v>
      </c>
      <c r="H266" s="24" t="s">
        <v>298</v>
      </c>
      <c r="I266" s="25" t="s">
        <v>249</v>
      </c>
      <c r="K266" s="27">
        <v>5.33</v>
      </c>
      <c r="L266" s="28">
        <v>0.24179999999999999</v>
      </c>
      <c r="M266" s="27">
        <v>6.61</v>
      </c>
      <c r="N266" s="29">
        <v>1983</v>
      </c>
      <c r="O266" s="30" t="s">
        <v>31</v>
      </c>
      <c r="Q266" s="20">
        <v>0</v>
      </c>
      <c r="R266" s="20">
        <v>1983</v>
      </c>
      <c r="T266" s="5"/>
      <c r="AMD266" s="39"/>
      <c r="AME266" s="39"/>
      <c r="AMF266" s="39"/>
      <c r="AMG266" s="39"/>
      <c r="AMH266" s="39"/>
      <c r="AMI266" s="39"/>
      <c r="AMJ266" s="39"/>
      <c r="AMK266" s="39"/>
      <c r="AML266" s="39"/>
    </row>
    <row r="267" spans="1:1026" s="1" customFormat="1" x14ac:dyDescent="0.3">
      <c r="A267" s="52" t="s">
        <v>282</v>
      </c>
      <c r="B267" s="26">
        <v>200</v>
      </c>
      <c r="D267" s="53" t="s">
        <v>555</v>
      </c>
      <c r="F267" s="43" t="s">
        <v>160</v>
      </c>
      <c r="G267" s="23" t="s">
        <v>582</v>
      </c>
      <c r="H267" s="24" t="s">
        <v>283</v>
      </c>
      <c r="I267" s="25" t="s">
        <v>249</v>
      </c>
      <c r="K267" s="27">
        <v>5.04</v>
      </c>
      <c r="L267" s="28">
        <v>0.15279999999999999</v>
      </c>
      <c r="M267" s="27">
        <v>5.81</v>
      </c>
      <c r="N267" s="29">
        <v>1162</v>
      </c>
      <c r="O267" s="30" t="s">
        <v>31</v>
      </c>
      <c r="Q267" s="20">
        <v>1162</v>
      </c>
      <c r="R267" s="20">
        <v>0</v>
      </c>
      <c r="T267" s="5"/>
      <c r="AMD267" s="39"/>
      <c r="AME267" s="39"/>
      <c r="AMF267" s="39"/>
      <c r="AMG267" s="39"/>
      <c r="AMH267" s="39"/>
      <c r="AMI267" s="39"/>
      <c r="AMJ267" s="39"/>
      <c r="AMK267" s="39"/>
      <c r="AML267" s="39"/>
    </row>
    <row r="268" spans="1:1026" s="1" customFormat="1" x14ac:dyDescent="0.3">
      <c r="A268" s="52">
        <v>862</v>
      </c>
      <c r="B268" s="26">
        <v>350</v>
      </c>
      <c r="D268" s="53" t="s">
        <v>556</v>
      </c>
      <c r="F268" s="43" t="s">
        <v>161</v>
      </c>
      <c r="G268" s="23" t="s">
        <v>582</v>
      </c>
      <c r="H268" s="24" t="s">
        <v>279</v>
      </c>
      <c r="I268" s="25" t="s">
        <v>249</v>
      </c>
      <c r="K268" s="27">
        <v>11.93</v>
      </c>
      <c r="L268" s="28">
        <v>0.15279999999999999</v>
      </c>
      <c r="M268" s="27">
        <v>13.75</v>
      </c>
      <c r="N268" s="29">
        <v>4812.5</v>
      </c>
      <c r="O268" s="30" t="s">
        <v>31</v>
      </c>
      <c r="Q268" s="20">
        <v>4812.5</v>
      </c>
      <c r="R268" s="20">
        <v>0</v>
      </c>
      <c r="T268" s="5"/>
      <c r="AMD268" s="39"/>
      <c r="AME268" s="39"/>
      <c r="AMF268" s="39"/>
      <c r="AMG268" s="39"/>
      <c r="AMH268" s="39"/>
      <c r="AMI268" s="39"/>
      <c r="AMJ268" s="39"/>
      <c r="AMK268" s="39"/>
      <c r="AML268" s="39"/>
    </row>
    <row r="269" spans="1:1026" s="1" customFormat="1" x14ac:dyDescent="0.3">
      <c r="A269" s="52" t="s">
        <v>322</v>
      </c>
      <c r="B269" s="26">
        <v>11</v>
      </c>
      <c r="D269" s="53" t="s">
        <v>557</v>
      </c>
      <c r="F269" s="43" t="s">
        <v>17</v>
      </c>
      <c r="G269" s="23" t="s">
        <v>404</v>
      </c>
      <c r="H269" s="24" t="s">
        <v>289</v>
      </c>
      <c r="I269" s="25" t="s">
        <v>4</v>
      </c>
      <c r="K269" s="27">
        <v>2097.2800000000002</v>
      </c>
      <c r="L269" s="28">
        <v>0.24179999999999999</v>
      </c>
      <c r="M269" s="27">
        <v>2604.4</v>
      </c>
      <c r="N269" s="29">
        <v>28648.400000000001</v>
      </c>
      <c r="O269" s="30" t="s">
        <v>31</v>
      </c>
      <c r="Q269" s="20">
        <v>0</v>
      </c>
      <c r="R269" s="20">
        <v>28648.400000000001</v>
      </c>
      <c r="T269" s="5"/>
      <c r="AMD269" s="39"/>
      <c r="AME269" s="39"/>
      <c r="AMF269" s="39"/>
      <c r="AMG269" s="39"/>
      <c r="AMH269" s="39"/>
      <c r="AMI269" s="39"/>
      <c r="AMJ269" s="39"/>
      <c r="AMK269" s="39"/>
      <c r="AML269" s="39"/>
    </row>
    <row r="270" spans="1:1026" s="1" customFormat="1" x14ac:dyDescent="0.3">
      <c r="A270" s="52" t="s">
        <v>370</v>
      </c>
      <c r="B270" s="26">
        <v>16</v>
      </c>
      <c r="D270" s="53" t="s">
        <v>558</v>
      </c>
      <c r="F270" s="43" t="s">
        <v>17</v>
      </c>
      <c r="G270" s="23" t="s">
        <v>404</v>
      </c>
      <c r="H270" s="24" t="s">
        <v>378</v>
      </c>
      <c r="I270" s="25" t="s">
        <v>4</v>
      </c>
      <c r="K270" s="27">
        <v>234.58</v>
      </c>
      <c r="L270" s="28">
        <v>0.24179999999999999</v>
      </c>
      <c r="M270" s="27">
        <v>291.3</v>
      </c>
      <c r="N270" s="29">
        <v>4660.8</v>
      </c>
      <c r="O270" s="30" t="s">
        <v>31</v>
      </c>
      <c r="Q270" s="20">
        <v>0</v>
      </c>
      <c r="R270" s="20">
        <v>4660.8</v>
      </c>
      <c r="T270" s="5"/>
      <c r="AMD270" s="39"/>
      <c r="AME270" s="39"/>
      <c r="AMF270" s="39"/>
      <c r="AMG270" s="39"/>
      <c r="AMH270" s="39"/>
      <c r="AMI270" s="39"/>
      <c r="AMJ270" s="39"/>
      <c r="AMK270" s="39"/>
      <c r="AML270" s="39"/>
    </row>
    <row r="271" spans="1:1026" s="1" customFormat="1" x14ac:dyDescent="0.3">
      <c r="A271" s="52">
        <v>101507</v>
      </c>
      <c r="B271" s="26">
        <v>1</v>
      </c>
      <c r="D271" s="53" t="s">
        <v>559</v>
      </c>
      <c r="F271" s="43" t="s">
        <v>33</v>
      </c>
      <c r="G271" s="23" t="s">
        <v>404</v>
      </c>
      <c r="H271" s="24" t="s">
        <v>302</v>
      </c>
      <c r="I271" s="25" t="s">
        <v>269</v>
      </c>
      <c r="K271" s="27">
        <v>2276.6799999999998</v>
      </c>
      <c r="L271" s="28">
        <v>0.24179999999999999</v>
      </c>
      <c r="M271" s="27">
        <v>2827.18</v>
      </c>
      <c r="N271" s="29">
        <v>2827.18</v>
      </c>
      <c r="O271" s="30" t="s">
        <v>31</v>
      </c>
      <c r="Q271" s="20">
        <v>0</v>
      </c>
      <c r="R271" s="20">
        <v>2827.18</v>
      </c>
      <c r="T271" s="5"/>
      <c r="AMD271" s="39"/>
      <c r="AME271" s="39"/>
      <c r="AMF271" s="39"/>
      <c r="AMG271" s="39"/>
      <c r="AMH271" s="39"/>
      <c r="AMI271" s="39"/>
      <c r="AMJ271" s="39"/>
      <c r="AMK271" s="39"/>
      <c r="AML271" s="39"/>
    </row>
    <row r="272" spans="1:1026" s="1" customFormat="1" x14ac:dyDescent="0.3">
      <c r="A272" s="52" t="s">
        <v>323</v>
      </c>
      <c r="B272" s="26">
        <v>1</v>
      </c>
      <c r="D272" s="53" t="s">
        <v>560</v>
      </c>
      <c r="F272" s="43" t="s">
        <v>17</v>
      </c>
      <c r="G272" s="23" t="s">
        <v>404</v>
      </c>
      <c r="H272" s="24" t="s">
        <v>324</v>
      </c>
      <c r="I272" s="25" t="s">
        <v>4</v>
      </c>
      <c r="K272" s="27">
        <v>2128.35</v>
      </c>
      <c r="L272" s="28">
        <v>0.24179999999999999</v>
      </c>
      <c r="M272" s="27">
        <v>2642.98</v>
      </c>
      <c r="N272" s="29">
        <v>2642.98</v>
      </c>
      <c r="O272" s="30" t="s">
        <v>31</v>
      </c>
      <c r="Q272" s="20">
        <v>0</v>
      </c>
      <c r="R272" s="20">
        <v>2642.98</v>
      </c>
      <c r="T272" s="5"/>
      <c r="AMD272" s="39"/>
      <c r="AME272" s="39"/>
      <c r="AMF272" s="39"/>
      <c r="AMG272" s="39"/>
      <c r="AMH272" s="39"/>
      <c r="AMI272" s="39"/>
      <c r="AMJ272" s="39"/>
      <c r="AMK272" s="39"/>
      <c r="AML272" s="39"/>
    </row>
    <row r="273" spans="1:1026" s="39" customFormat="1" x14ac:dyDescent="0.3">
      <c r="A273" s="22" t="s">
        <v>170</v>
      </c>
      <c r="B273" s="26">
        <v>1</v>
      </c>
      <c r="D273" s="21" t="s">
        <v>561</v>
      </c>
      <c r="F273" s="23" t="s">
        <v>139</v>
      </c>
      <c r="G273" s="23" t="s">
        <v>582</v>
      </c>
      <c r="H273" s="24" t="s">
        <v>264</v>
      </c>
      <c r="I273" s="25" t="s">
        <v>4</v>
      </c>
      <c r="K273" s="27">
        <v>185000</v>
      </c>
      <c r="L273" s="28">
        <v>0.15279999999999999</v>
      </c>
      <c r="M273" s="27">
        <v>213268</v>
      </c>
      <c r="N273" s="29">
        <v>213268</v>
      </c>
      <c r="O273" s="30" t="s">
        <v>31</v>
      </c>
      <c r="Q273" s="20">
        <v>213268</v>
      </c>
      <c r="R273" s="20">
        <v>0</v>
      </c>
      <c r="T273" s="40"/>
      <c r="U273" s="1"/>
      <c r="V273" s="1"/>
      <c r="W273" s="1"/>
      <c r="X273" s="1"/>
      <c r="Y273" s="1"/>
    </row>
    <row r="274" spans="1:1026" s="39" customFormat="1" x14ac:dyDescent="0.3">
      <c r="A274" s="22" t="s">
        <v>172</v>
      </c>
      <c r="B274" s="26">
        <v>1</v>
      </c>
      <c r="D274" s="21" t="s">
        <v>562</v>
      </c>
      <c r="F274" s="23" t="s">
        <v>17</v>
      </c>
      <c r="G274" s="23" t="s">
        <v>404</v>
      </c>
      <c r="H274" s="24" t="s">
        <v>265</v>
      </c>
      <c r="I274" s="25" t="s">
        <v>4</v>
      </c>
      <c r="K274" s="27">
        <v>3058.71</v>
      </c>
      <c r="L274" s="28">
        <v>0.24179999999999999</v>
      </c>
      <c r="M274" s="27">
        <v>3798.3</v>
      </c>
      <c r="N274" s="29">
        <v>3798.3</v>
      </c>
      <c r="O274" s="30" t="s">
        <v>31</v>
      </c>
      <c r="Q274" s="20">
        <v>0</v>
      </c>
      <c r="R274" s="20">
        <v>3798.3</v>
      </c>
      <c r="T274" s="40"/>
      <c r="U274" s="1"/>
      <c r="V274" s="1"/>
      <c r="W274" s="1"/>
      <c r="X274" s="1"/>
      <c r="Y274" s="1"/>
    </row>
    <row r="275" spans="1:1026" s="1" customFormat="1" x14ac:dyDescent="0.3">
      <c r="A275" s="22" t="s">
        <v>174</v>
      </c>
      <c r="B275" s="41">
        <v>1</v>
      </c>
      <c r="D275" s="21" t="s">
        <v>563</v>
      </c>
      <c r="F275" s="23" t="s">
        <v>139</v>
      </c>
      <c r="G275" s="23" t="s">
        <v>582</v>
      </c>
      <c r="H275" s="24" t="s">
        <v>266</v>
      </c>
      <c r="I275" s="25" t="s">
        <v>4</v>
      </c>
      <c r="K275" s="27">
        <v>69771.759999999995</v>
      </c>
      <c r="L275" s="28">
        <v>0.15279999999999999</v>
      </c>
      <c r="M275" s="27">
        <v>80432.88</v>
      </c>
      <c r="N275" s="29">
        <v>80432.88</v>
      </c>
      <c r="O275" s="30" t="s">
        <v>31</v>
      </c>
      <c r="Q275" s="20">
        <v>80432.88</v>
      </c>
      <c r="R275" s="20">
        <v>0</v>
      </c>
      <c r="T275" s="5"/>
      <c r="AMD275" s="39"/>
      <c r="AME275" s="39"/>
      <c r="AMF275" s="39"/>
      <c r="AMG275" s="39"/>
      <c r="AMH275" s="39"/>
      <c r="AMI275" s="39"/>
      <c r="AMJ275" s="39"/>
      <c r="AMK275" s="39"/>
      <c r="AML275" s="39"/>
    </row>
    <row r="276" spans="1:1026" s="1" customFormat="1" x14ac:dyDescent="0.3">
      <c r="A276" s="22" t="s">
        <v>176</v>
      </c>
      <c r="B276" s="41">
        <v>1</v>
      </c>
      <c r="D276" s="21" t="s">
        <v>564</v>
      </c>
      <c r="F276" s="23" t="s">
        <v>17</v>
      </c>
      <c r="G276" s="23" t="s">
        <v>404</v>
      </c>
      <c r="H276" s="24" t="s">
        <v>267</v>
      </c>
      <c r="I276" s="25" t="s">
        <v>4</v>
      </c>
      <c r="K276" s="27">
        <v>4101.67</v>
      </c>
      <c r="L276" s="28">
        <v>0.24179999999999999</v>
      </c>
      <c r="M276" s="27">
        <v>5093.45</v>
      </c>
      <c r="N276" s="29">
        <v>5093.45</v>
      </c>
      <c r="O276" s="30" t="s">
        <v>31</v>
      </c>
      <c r="Q276" s="20">
        <v>0</v>
      </c>
      <c r="R276" s="20">
        <v>5093.45</v>
      </c>
      <c r="T276" s="5"/>
      <c r="AMD276" s="39"/>
      <c r="AME276" s="39"/>
      <c r="AMF276" s="39"/>
      <c r="AMG276" s="39"/>
      <c r="AMH276" s="39"/>
      <c r="AMI276" s="39"/>
      <c r="AMJ276" s="39"/>
      <c r="AMK276" s="39"/>
      <c r="AML276" s="39"/>
    </row>
    <row r="277" spans="1:1026" x14ac:dyDescent="0.3">
      <c r="E277" s="4"/>
      <c r="J277" s="4"/>
    </row>
    <row r="278" spans="1:1026" x14ac:dyDescent="0.3">
      <c r="E278" s="4"/>
      <c r="J278" s="4"/>
    </row>
    <row r="279" spans="1:1026" x14ac:dyDescent="0.3">
      <c r="E279" s="4"/>
      <c r="J279" s="4"/>
    </row>
    <row r="280" spans="1:1026" x14ac:dyDescent="0.3">
      <c r="E280" s="4"/>
      <c r="J280" s="4"/>
    </row>
    <row r="281" spans="1:1026" x14ac:dyDescent="0.3">
      <c r="E281" s="4"/>
      <c r="J281" s="4"/>
    </row>
    <row r="282" spans="1:1026" x14ac:dyDescent="0.3">
      <c r="E282" s="4"/>
      <c r="J282" s="4"/>
    </row>
    <row r="283" spans="1:1026" x14ac:dyDescent="0.3">
      <c r="E283" s="4"/>
      <c r="J283" s="4"/>
    </row>
    <row r="284" spans="1:1026" x14ac:dyDescent="0.3">
      <c r="E284" s="4"/>
      <c r="J284" s="4"/>
    </row>
    <row r="285" spans="1:1026" x14ac:dyDescent="0.3">
      <c r="E285" s="4"/>
      <c r="J285" s="4"/>
    </row>
    <row r="286" spans="1:1026" x14ac:dyDescent="0.3">
      <c r="E286" s="4"/>
      <c r="J286" s="4"/>
    </row>
    <row r="287" spans="1:1026" x14ac:dyDescent="0.3">
      <c r="E287" s="4"/>
      <c r="J287" s="4"/>
    </row>
    <row r="288" spans="1:1026" x14ac:dyDescent="0.3">
      <c r="E288" s="4"/>
      <c r="J288" s="4"/>
    </row>
    <row r="289" spans="5:10" x14ac:dyDescent="0.3">
      <c r="E289" s="4"/>
      <c r="J289" s="4"/>
    </row>
    <row r="290" spans="5:10" x14ac:dyDescent="0.3">
      <c r="E290" s="4"/>
      <c r="J290" s="4"/>
    </row>
    <row r="291" spans="5:10" x14ac:dyDescent="0.3">
      <c r="E291" s="4"/>
      <c r="J291" s="4"/>
    </row>
    <row r="292" spans="5:10" x14ac:dyDescent="0.3">
      <c r="E292" s="4"/>
      <c r="J292" s="4"/>
    </row>
    <row r="293" spans="5:10" x14ac:dyDescent="0.3">
      <c r="E293" s="4"/>
      <c r="J293" s="4"/>
    </row>
    <row r="294" spans="5:10" x14ac:dyDescent="0.3">
      <c r="E294" s="4"/>
      <c r="J294" s="4"/>
    </row>
    <row r="295" spans="5:10" x14ac:dyDescent="0.3">
      <c r="E295" s="4"/>
      <c r="J295" s="4"/>
    </row>
    <row r="296" spans="5:10" x14ac:dyDescent="0.3">
      <c r="E296" s="4"/>
      <c r="J296" s="4"/>
    </row>
    <row r="297" spans="5:10" x14ac:dyDescent="0.3">
      <c r="E297" s="4"/>
      <c r="J297" s="4"/>
    </row>
    <row r="298" spans="5:10" x14ac:dyDescent="0.3">
      <c r="E298" s="4"/>
      <c r="J298" s="4"/>
    </row>
    <row r="299" spans="5:10" x14ac:dyDescent="0.3">
      <c r="E299" s="4"/>
      <c r="J299" s="4"/>
    </row>
    <row r="300" spans="5:10" x14ac:dyDescent="0.3">
      <c r="E300" s="4"/>
      <c r="J300" s="4"/>
    </row>
    <row r="301" spans="5:10" x14ac:dyDescent="0.3">
      <c r="E301" s="4"/>
      <c r="J301" s="4"/>
    </row>
    <row r="302" spans="5:10" x14ac:dyDescent="0.3">
      <c r="E302" s="4"/>
      <c r="J302" s="4"/>
    </row>
    <row r="303" spans="5:10" x14ac:dyDescent="0.3">
      <c r="E303" s="4"/>
      <c r="J303" s="4"/>
    </row>
    <row r="304" spans="5:10" x14ac:dyDescent="0.3">
      <c r="E304" s="4"/>
      <c r="J304" s="4"/>
    </row>
    <row r="305" spans="5:10" x14ac:dyDescent="0.3">
      <c r="E305" s="4"/>
      <c r="J305" s="4"/>
    </row>
    <row r="306" spans="5:10" x14ac:dyDescent="0.3">
      <c r="E306" s="4"/>
      <c r="J306" s="4"/>
    </row>
    <row r="307" spans="5:10" x14ac:dyDescent="0.3">
      <c r="E307" s="4"/>
      <c r="J307" s="4"/>
    </row>
    <row r="308" spans="5:10" x14ac:dyDescent="0.3">
      <c r="E308" s="4"/>
      <c r="J308" s="4"/>
    </row>
    <row r="309" spans="5:10" x14ac:dyDescent="0.3">
      <c r="E309" s="4"/>
      <c r="J309" s="4"/>
    </row>
    <row r="310" spans="5:10" x14ac:dyDescent="0.3">
      <c r="E310" s="4"/>
      <c r="J310" s="4"/>
    </row>
    <row r="311" spans="5:10" x14ac:dyDescent="0.3">
      <c r="E311" s="4"/>
      <c r="J311" s="4"/>
    </row>
    <row r="312" spans="5:10" x14ac:dyDescent="0.3">
      <c r="E312" s="4"/>
      <c r="J312" s="4"/>
    </row>
    <row r="313" spans="5:10" x14ac:dyDescent="0.3">
      <c r="E313" s="4"/>
      <c r="J313" s="4"/>
    </row>
    <row r="314" spans="5:10" x14ac:dyDescent="0.3">
      <c r="E314" s="4"/>
      <c r="J314" s="4"/>
    </row>
    <row r="315" spans="5:10" x14ac:dyDescent="0.3">
      <c r="E315" s="4"/>
      <c r="J315" s="4"/>
    </row>
    <row r="316" spans="5:10" x14ac:dyDescent="0.3">
      <c r="E316" s="4"/>
      <c r="J316" s="4"/>
    </row>
    <row r="317" spans="5:10" x14ac:dyDescent="0.3">
      <c r="E317" s="4"/>
      <c r="J317" s="4"/>
    </row>
    <row r="318" spans="5:10" x14ac:dyDescent="0.3">
      <c r="E318" s="4"/>
      <c r="J318" s="4"/>
    </row>
    <row r="319" spans="5:10" x14ac:dyDescent="0.3">
      <c r="E319" s="4"/>
      <c r="J319" s="4"/>
    </row>
    <row r="320" spans="5:10" x14ac:dyDescent="0.3">
      <c r="E320" s="4"/>
      <c r="J320" s="4"/>
    </row>
    <row r="321" spans="5:10" x14ac:dyDescent="0.3">
      <c r="E321" s="4"/>
      <c r="J321" s="4"/>
    </row>
    <row r="322" spans="5:10" x14ac:dyDescent="0.3">
      <c r="E322" s="4"/>
      <c r="J322" s="4"/>
    </row>
    <row r="323" spans="5:10" x14ac:dyDescent="0.3">
      <c r="E323" s="4"/>
      <c r="J323" s="4"/>
    </row>
    <row r="324" spans="5:10" x14ac:dyDescent="0.3">
      <c r="E324" s="4"/>
      <c r="J324" s="4"/>
    </row>
    <row r="325" spans="5:10" x14ac:dyDescent="0.3">
      <c r="E325" s="4"/>
      <c r="J325" s="4"/>
    </row>
    <row r="326" spans="5:10" x14ac:dyDescent="0.3">
      <c r="E326" s="4"/>
      <c r="J326" s="4"/>
    </row>
    <row r="327" spans="5:10" x14ac:dyDescent="0.3">
      <c r="E327" s="4"/>
      <c r="J327" s="4"/>
    </row>
    <row r="328" spans="5:10" x14ac:dyDescent="0.3">
      <c r="E328" s="4"/>
      <c r="J328" s="4"/>
    </row>
    <row r="329" spans="5:10" x14ac:dyDescent="0.3">
      <c r="E329" s="4"/>
      <c r="J329" s="4"/>
    </row>
    <row r="330" spans="5:10" x14ac:dyDescent="0.3">
      <c r="E330" s="4"/>
      <c r="J330" s="4"/>
    </row>
    <row r="331" spans="5:10" x14ac:dyDescent="0.3">
      <c r="E331" s="4"/>
      <c r="J331" s="4"/>
    </row>
    <row r="332" spans="5:10" x14ac:dyDescent="0.3">
      <c r="E332" s="4"/>
      <c r="J332" s="4"/>
    </row>
  </sheetData>
  <autoFilter ref="A1:AML276" xr:uid="{00000000-0001-0000-0100-000000000000}"/>
  <phoneticPr fontId="36" type="noConversion"/>
  <pageMargins left="0.39370078740157483" right="0.59055118110236227" top="0.59055118110236227" bottom="0.78740157480314965" header="0.43307086614173229" footer="0.23622047244094491"/>
  <pageSetup paperSize="9" scale="62" fitToHeight="0" orientation="landscape" horizontalDpi="300" verticalDpi="300" r:id="rId1"/>
  <headerFooter>
    <oddHeader>&amp;R&amp;14Página &amp;P de &amp;N</oddHeader>
    <oddFooter>&amp;R&amp;10_____________________________________
Orçamento elabordo por
Eng. George Luiz Saraiva Pontes
Analista de Infraestrutura / DNOCS
SIAPE : 1799592</oddFooter>
  </headerFooter>
  <rowBreaks count="5" manualBreakCount="5">
    <brk id="29" min="3" max="14" man="1"/>
    <brk id="129" min="3" max="14" man="1"/>
    <brk id="163" min="3" max="14" man="1"/>
    <brk id="198" min="3" max="14" man="1"/>
    <brk id="232" min="3"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E950C-711D-4937-9816-2D9F9F58839B}">
  <dimension ref="A1:M177"/>
  <sheetViews>
    <sheetView topLeftCell="A156" workbookViewId="0">
      <selection activeCell="G3" sqref="G3:M177"/>
    </sheetView>
  </sheetViews>
  <sheetFormatPr defaultRowHeight="14.4" x14ac:dyDescent="0.3"/>
  <cols>
    <col min="1" max="1" width="17.21875" bestFit="1" customWidth="1"/>
    <col min="2" max="2" width="15.6640625" bestFit="1" customWidth="1"/>
    <col min="8" max="8" width="10.44140625" customWidth="1"/>
    <col min="9" max="9" width="45" customWidth="1"/>
    <col min="13" max="13" width="12.5546875" bestFit="1" customWidth="1"/>
  </cols>
  <sheetData>
    <row r="1" spans="1:13" ht="28.8" thickTop="1" thickBot="1" x14ac:dyDescent="0.35">
      <c r="A1" t="s">
        <v>583</v>
      </c>
      <c r="B1" t="s">
        <v>585</v>
      </c>
      <c r="E1" t="s">
        <v>586</v>
      </c>
      <c r="G1" s="59" t="s">
        <v>8</v>
      </c>
      <c r="H1" s="60" t="s">
        <v>9</v>
      </c>
      <c r="I1" s="60" t="s">
        <v>1</v>
      </c>
      <c r="J1" s="60" t="s">
        <v>177</v>
      </c>
      <c r="K1" s="61" t="s">
        <v>585</v>
      </c>
      <c r="L1" s="61" t="s">
        <v>587</v>
      </c>
      <c r="M1" s="61" t="s">
        <v>588</v>
      </c>
    </row>
    <row r="2" spans="1:13" ht="15" thickTop="1" x14ac:dyDescent="0.3">
      <c r="M2" s="2">
        <f>SUM(M1:M1)</f>
        <v>0</v>
      </c>
    </row>
    <row r="3" spans="1:13" x14ac:dyDescent="0.3">
      <c r="A3" t="s">
        <v>51</v>
      </c>
      <c r="B3">
        <v>100</v>
      </c>
      <c r="C3" s="62">
        <f t="shared" ref="C3:C34" si="0">+B3-TRUNC(B3,2)</f>
        <v>0</v>
      </c>
      <c r="E3">
        <f t="shared" ref="E3:E34" si="1">LEN(B3)</f>
        <v>3</v>
      </c>
      <c r="G3" s="63" t="str">
        <f t="shared" ref="G3:G34" si="2">+A3</f>
        <v>ADM-LOC</v>
      </c>
      <c r="H3" s="63" t="str">
        <f>VLOOKUP(A3,ORÇAMENTO!$A:$O,6,0)</f>
        <v>Composição</v>
      </c>
      <c r="I3" s="64" t="str">
        <f>VLOOKUP(A3,ORÇAMENTO!$A:$O,8,0)</f>
        <v>ADMINISTRAÇÃO LOCAL</v>
      </c>
      <c r="J3" s="63" t="str">
        <f>VLOOKUP(A3,ORÇAMENTO!$A:$O,9,0)</f>
        <v>UNID</v>
      </c>
      <c r="K3" s="65">
        <f t="shared" ref="K3:K34" si="3">+B3</f>
        <v>100</v>
      </c>
      <c r="L3" s="65">
        <f>VLOOKUP(A3,ORÇAMENTO!$A:$O,13,0)</f>
        <v>13984.24</v>
      </c>
      <c r="M3" s="65">
        <f t="shared" ref="M3:M34" si="4">TRUNC(L3*K3,2)</f>
        <v>1398424</v>
      </c>
    </row>
    <row r="4" spans="1:13" x14ac:dyDescent="0.3">
      <c r="A4">
        <v>5502120</v>
      </c>
      <c r="B4">
        <v>59159.799999999996</v>
      </c>
      <c r="C4" s="62">
        <f t="shared" si="0"/>
        <v>0</v>
      </c>
      <c r="E4">
        <f t="shared" si="1"/>
        <v>7</v>
      </c>
      <c r="G4" s="63">
        <f t="shared" si="2"/>
        <v>5502120</v>
      </c>
      <c r="H4" s="63" t="str">
        <f>VLOOKUP(A4,ORÇAMENTO!$A:$O,6,0)</f>
        <v>Serv SICRO</v>
      </c>
      <c r="I4" s="64" t="str">
        <f>VLOOKUP(A4,ORÇAMENTO!$A:$O,8,0)</f>
        <v>ESCAVAÇÃO, CARGA E TRANSPORTE DE MATERIAL DE 1ª CATEGORIA - DMT DE 2.500 A 3.000 M - CAMINHO DE SERVIÇO EM LEITO NATURAL - COM ESCAVADEIRA E CAMINHÃO BASCULANTE DE 14 M³</v>
      </c>
      <c r="J4" s="63" t="str">
        <f>VLOOKUP(A4,ORÇAMENTO!$A:$O,9,0)</f>
        <v>M3</v>
      </c>
      <c r="K4" s="65">
        <f t="shared" si="3"/>
        <v>59159.799999999996</v>
      </c>
      <c r="L4" s="65">
        <f>VLOOKUP(A4,ORÇAMENTO!$A:$O,13,0)</f>
        <v>14.67</v>
      </c>
      <c r="M4" s="65">
        <f t="shared" si="4"/>
        <v>867874.26</v>
      </c>
    </row>
    <row r="5" spans="1:13" x14ac:dyDescent="0.3">
      <c r="A5">
        <v>100979</v>
      </c>
      <c r="B5">
        <v>97884</v>
      </c>
      <c r="C5" s="62">
        <f t="shared" si="0"/>
        <v>0</v>
      </c>
      <c r="E5">
        <f t="shared" si="1"/>
        <v>5</v>
      </c>
      <c r="G5" s="63">
        <f t="shared" si="2"/>
        <v>100979</v>
      </c>
      <c r="H5" s="63" t="str">
        <f>VLOOKUP(A5,ORÇAMENTO!$A:$O,6,0)</f>
        <v>Serv SINAPI</v>
      </c>
      <c r="I5" s="64" t="str">
        <f>VLOOKUP(A5,ORÇAMENTO!$A:$O,8,0)</f>
        <v>CARGA, MANOBRA E DESCARGA DE SOLOS E MATERIAIS GRANULARES EM CAMINHÃO BASCULANTE 14 M³ - CARGA COM ESCAVADEIRA HIDRÁULICA (CAÇAMBA DE 1,20 M³ / 155 HP) E DESCARGA LIVRE (UNIDADE: M3). AF_07/2020</v>
      </c>
      <c r="J5" s="63" t="str">
        <f>VLOOKUP(A5,ORÇAMENTO!$A:$O,9,0)</f>
        <v>M3</v>
      </c>
      <c r="K5" s="65">
        <f t="shared" si="3"/>
        <v>97884</v>
      </c>
      <c r="L5" s="65">
        <f>VLOOKUP(A5,ORÇAMENTO!$A:$O,13,0)</f>
        <v>8.61</v>
      </c>
      <c r="M5" s="65">
        <f t="shared" si="4"/>
        <v>842781.24</v>
      </c>
    </row>
    <row r="6" spans="1:13" x14ac:dyDescent="0.3">
      <c r="A6" t="s">
        <v>60</v>
      </c>
      <c r="B6">
        <v>8863.76</v>
      </c>
      <c r="C6" s="62">
        <f t="shared" si="0"/>
        <v>0</v>
      </c>
      <c r="E6">
        <f t="shared" si="1"/>
        <v>7</v>
      </c>
      <c r="G6" s="63" t="str">
        <f t="shared" si="2"/>
        <v>ENROC-MECAN</v>
      </c>
      <c r="H6" s="63" t="str">
        <f>VLOOKUP(A6,ORÇAMENTO!$A:$O,6,0)</f>
        <v>Composição</v>
      </c>
      <c r="I6" s="64" t="str">
        <f>VLOOKUP(A6,ORÇAMENTO!$A:$O,8,0)</f>
        <v>ENROCAMENTO DE PEDRA ESPALHADA E COMPACTADA MECANICAMENTE (DIÂMETRO MÍNIMO DE 30 CM) - PEDRA DE MÃO PRODUZIDA – FORNECIMENTO E ASSENTAMENTO</v>
      </c>
      <c r="J6" s="63" t="str">
        <f>VLOOKUP(A6,ORÇAMENTO!$A:$O,9,0)</f>
        <v>M3</v>
      </c>
      <c r="K6" s="65">
        <f t="shared" si="3"/>
        <v>8863.76</v>
      </c>
      <c r="L6" s="65">
        <f>VLOOKUP(A6,ORÇAMENTO!$A:$O,13,0)</f>
        <v>92.01</v>
      </c>
      <c r="M6" s="65">
        <f t="shared" si="4"/>
        <v>815554.55</v>
      </c>
    </row>
    <row r="7" spans="1:13" x14ac:dyDescent="0.3">
      <c r="A7" t="s">
        <v>414</v>
      </c>
      <c r="B7">
        <v>1</v>
      </c>
      <c r="C7" s="62">
        <f t="shared" si="0"/>
        <v>0</v>
      </c>
      <c r="E7">
        <f t="shared" si="1"/>
        <v>1</v>
      </c>
      <c r="G7" s="63" t="str">
        <f t="shared" si="2"/>
        <v>COMP - PAE / PSB</v>
      </c>
      <c r="H7" s="63" t="str">
        <f>VLOOKUP(A7,ORÇAMENTO!$A:$O,6,0)</f>
        <v>Composição</v>
      </c>
      <c r="I7" s="64" t="str">
        <f>VLOOKUP(A7,ORÇAMENTO!$A:$O,8,0)</f>
        <v>PLANOS DE DE SEGURANÇA DA BARRAGEM ANGICOS ( PAE / PSB)</v>
      </c>
      <c r="J7" s="63" t="str">
        <f>VLOOKUP(A7,ORÇAMENTO!$A:$O,9,0)</f>
        <v>UNID</v>
      </c>
      <c r="K7" s="65">
        <f t="shared" si="3"/>
        <v>1</v>
      </c>
      <c r="L7" s="65">
        <f>VLOOKUP(A7,ORÇAMENTO!$A:$O,13,0)</f>
        <v>805438.87</v>
      </c>
      <c r="M7" s="65">
        <f t="shared" si="4"/>
        <v>805438.87</v>
      </c>
    </row>
    <row r="8" spans="1:13" x14ac:dyDescent="0.3">
      <c r="A8">
        <v>1106164</v>
      </c>
      <c r="B8">
        <v>1824.78</v>
      </c>
      <c r="C8" s="62">
        <f t="shared" si="0"/>
        <v>0</v>
      </c>
      <c r="E8">
        <f t="shared" si="1"/>
        <v>7</v>
      </c>
      <c r="G8" s="63">
        <f t="shared" si="2"/>
        <v>1106164</v>
      </c>
      <c r="H8" s="63" t="str">
        <f>VLOOKUP(A8,ORÇAMENTO!$A:$O,6,0)</f>
        <v>serv sicro</v>
      </c>
      <c r="I8" s="64" t="str">
        <f>VLOOKUP(A8,ORÇAMENTO!$A:$O,8,0)</f>
        <v>CONCRETO CICLÓPICO FCK = 20 MPA - CONFECÇÃO EM BETONEIRA E LANÇAMENTO MANUAL - AREIA EXTRAÍDA, BRITA E PEDRA DE MÃO PRODUZIDAS</v>
      </c>
      <c r="J8" s="63" t="str">
        <f>VLOOKUP(A8,ORÇAMENTO!$A:$O,9,0)</f>
        <v>M3</v>
      </c>
      <c r="K8" s="65">
        <f t="shared" si="3"/>
        <v>1824.78</v>
      </c>
      <c r="L8" s="65">
        <f>VLOOKUP(A8,ORÇAMENTO!$A:$O,13,0)</f>
        <v>321.02999999999997</v>
      </c>
      <c r="M8" s="65">
        <f t="shared" si="4"/>
        <v>585809.12</v>
      </c>
    </row>
    <row r="9" spans="1:13" x14ac:dyDescent="0.3">
      <c r="A9">
        <v>1107896</v>
      </c>
      <c r="B9">
        <v>795.52</v>
      </c>
      <c r="C9" s="62">
        <f t="shared" si="0"/>
        <v>0</v>
      </c>
      <c r="E9">
        <f t="shared" si="1"/>
        <v>6</v>
      </c>
      <c r="G9" s="63">
        <f t="shared" si="2"/>
        <v>1107896</v>
      </c>
      <c r="H9" s="63" t="str">
        <f>VLOOKUP(A9,ORÇAMENTO!$A:$O,6,0)</f>
        <v>serv sicro</v>
      </c>
      <c r="I9" s="64" t="str">
        <f>VLOOKUP(A9,ORÇAMENTO!$A:$O,8,0)</f>
        <v>CONCRETO FCK = 25 MPA - CONFECÇÃO EM BETONEIRA E LANÇAMENTO MANUAL - AREIA E BRITA COMERCIAIS</v>
      </c>
      <c r="J9" s="63" t="str">
        <f>VLOOKUP(A9,ORÇAMENTO!$A:$O,9,0)</f>
        <v>M3</v>
      </c>
      <c r="K9" s="65">
        <f t="shared" si="3"/>
        <v>795.52</v>
      </c>
      <c r="L9" s="65">
        <f>VLOOKUP(A9,ORÇAMENTO!$A:$O,13,0)</f>
        <v>585.54999999999995</v>
      </c>
      <c r="M9" s="65">
        <f t="shared" si="4"/>
        <v>465816.73</v>
      </c>
    </row>
    <row r="10" spans="1:13" x14ac:dyDescent="0.3">
      <c r="A10">
        <v>92398</v>
      </c>
      <c r="B10">
        <v>3742.56</v>
      </c>
      <c r="C10" s="62">
        <f t="shared" si="0"/>
        <v>0</v>
      </c>
      <c r="E10">
        <f t="shared" si="1"/>
        <v>7</v>
      </c>
      <c r="G10" s="63">
        <f t="shared" si="2"/>
        <v>92398</v>
      </c>
      <c r="H10" s="63" t="str">
        <f>VLOOKUP(A10,ORÇAMENTO!$A:$O,6,0)</f>
        <v>Serv SINAPI</v>
      </c>
      <c r="I10" s="64" t="str">
        <f>VLOOKUP(A10,ORÇAMENTO!$A:$O,8,0)</f>
        <v>EXECUÇÃO DE PAVIMENTO EM PISO INTERTRAVADO, COM BLOCO RETANGULAR COR NATURAL DE 20 X 10 CM, ESPESSURA 8 CM. AF_10/2022</v>
      </c>
      <c r="J10" s="63" t="str">
        <f>VLOOKUP(A10,ORÇAMENTO!$A:$O,9,0)</f>
        <v>M2</v>
      </c>
      <c r="K10" s="65">
        <f t="shared" si="3"/>
        <v>3742.56</v>
      </c>
      <c r="L10" s="65">
        <f>VLOOKUP(A10,ORÇAMENTO!$A:$O,13,0)</f>
        <v>108.78</v>
      </c>
      <c r="M10" s="65">
        <f t="shared" si="4"/>
        <v>407115.67</v>
      </c>
    </row>
    <row r="11" spans="1:13" x14ac:dyDescent="0.3">
      <c r="A11">
        <v>7499</v>
      </c>
      <c r="B11">
        <v>4773.12</v>
      </c>
      <c r="C11" s="62">
        <f t="shared" si="0"/>
        <v>0</v>
      </c>
      <c r="E11">
        <f t="shared" si="1"/>
        <v>7</v>
      </c>
      <c r="G11" s="63">
        <f t="shared" si="2"/>
        <v>7499</v>
      </c>
      <c r="H11" s="63" t="str">
        <f>VLOOKUP(A11,ORÇAMENTO!$A:$O,6,0)</f>
        <v>Composição</v>
      </c>
      <c r="I11" s="64" t="str">
        <f>VLOOKUP(A11,ORÇAMENTO!$A:$O,8,0)</f>
        <v>FORMA PLANA PARA ESTRUTURAS DE CONCRETO EM CHAPA DE MADEIRA COMPENSADA PLASTIFICADA, DE 1,10 X 2,20, ESPESSURA = 17MM, 07 UTILIZACOES. (FABRICACAO, MONTAGEM E DESMONTAGEM) - INCLUSIVE ESCORAMENTO</v>
      </c>
      <c r="J11" s="63" t="str">
        <f>VLOOKUP(A11,ORÇAMENTO!$A:$O,9,0)</f>
        <v>M2</v>
      </c>
      <c r="K11" s="65">
        <f t="shared" si="3"/>
        <v>4773.12</v>
      </c>
      <c r="L11" s="65">
        <f>VLOOKUP(A11,ORÇAMENTO!$A:$O,13,0)</f>
        <v>84.14</v>
      </c>
      <c r="M11" s="65">
        <f t="shared" si="4"/>
        <v>401610.31</v>
      </c>
    </row>
    <row r="12" spans="1:13" x14ac:dyDescent="0.3">
      <c r="A12">
        <v>5502978</v>
      </c>
      <c r="B12">
        <v>59159.799999999996</v>
      </c>
      <c r="C12" s="62">
        <f t="shared" si="0"/>
        <v>0</v>
      </c>
      <c r="E12">
        <f t="shared" si="1"/>
        <v>7</v>
      </c>
      <c r="G12" s="63">
        <f t="shared" si="2"/>
        <v>5502978</v>
      </c>
      <c r="H12" s="63" t="str">
        <f>VLOOKUP(A12,ORÇAMENTO!$A:$O,6,0)</f>
        <v>Serv SICRO</v>
      </c>
      <c r="I12" s="64" t="str">
        <f>VLOOKUP(A12,ORÇAMENTO!$A:$O,8,0)</f>
        <v>COMPACTAÇÃO DE ATERROS A 100% DO PROCTOR NORMAL</v>
      </c>
      <c r="J12" s="63" t="str">
        <f>VLOOKUP(A12,ORÇAMENTO!$A:$O,9,0)</f>
        <v>M3</v>
      </c>
      <c r="K12" s="65">
        <f t="shared" si="3"/>
        <v>59159.799999999996</v>
      </c>
      <c r="L12" s="65">
        <f>VLOOKUP(A12,ORÇAMENTO!$A:$O,13,0)</f>
        <v>6.32</v>
      </c>
      <c r="M12" s="65">
        <f t="shared" si="4"/>
        <v>373889.93</v>
      </c>
    </row>
    <row r="13" spans="1:13" x14ac:dyDescent="0.3">
      <c r="A13">
        <v>5915321</v>
      </c>
      <c r="B13">
        <v>443594.91</v>
      </c>
      <c r="C13" s="62">
        <f t="shared" si="0"/>
        <v>0</v>
      </c>
      <c r="E13">
        <f t="shared" si="1"/>
        <v>9</v>
      </c>
      <c r="G13" s="63">
        <f t="shared" si="2"/>
        <v>5915321</v>
      </c>
      <c r="H13" s="63" t="str">
        <f>VLOOKUP(A13,ORÇAMENTO!$A:$O,6,0)</f>
        <v>Serv SICRO</v>
      </c>
      <c r="I13" s="64" t="str">
        <f>VLOOKUP(A13,ORÇAMENTO!$A:$O,8,0)</f>
        <v>TRANSPORTE COM CAMINHÃO BASCULANTE DE 14 M³ - RODOVIA PAVIMENTADA</v>
      </c>
      <c r="J13" s="63" t="str">
        <f>VLOOKUP(A13,ORÇAMENTO!$A:$O,9,0)</f>
        <v>TKM</v>
      </c>
      <c r="K13" s="65">
        <f t="shared" si="3"/>
        <v>443594.91</v>
      </c>
      <c r="L13" s="65">
        <f>VLOOKUP(A13,ORÇAMENTO!$A:$O,13,0)</f>
        <v>0.83</v>
      </c>
      <c r="M13" s="65">
        <f t="shared" si="4"/>
        <v>368183.77</v>
      </c>
    </row>
    <row r="14" spans="1:13" x14ac:dyDescent="0.3">
      <c r="A14" t="s">
        <v>93</v>
      </c>
      <c r="B14">
        <v>2011.9899999999998</v>
      </c>
      <c r="C14" s="62">
        <f t="shared" si="0"/>
        <v>0</v>
      </c>
      <c r="E14">
        <f t="shared" si="1"/>
        <v>7</v>
      </c>
      <c r="G14" s="63" t="str">
        <f t="shared" si="2"/>
        <v>REVEST-PÓ</v>
      </c>
      <c r="H14" s="63" t="str">
        <f>VLOOKUP(A14,ORÇAMENTO!$A:$O,6,0)</f>
        <v>Composição</v>
      </c>
      <c r="I14" s="64" t="str">
        <f>VLOOKUP(A14,ORÇAMENTO!$A:$O,8,0)</f>
        <v>REVESTIMENTO DO COROAMENTO DA BARRAGEM ( PÓ DE PEDRA COMERCIAL)</v>
      </c>
      <c r="J14" s="63" t="str">
        <f>VLOOKUP(A14,ORÇAMENTO!$A:$O,9,0)</f>
        <v xml:space="preserve">M3 </v>
      </c>
      <c r="K14" s="65">
        <f t="shared" si="3"/>
        <v>2011.9899999999998</v>
      </c>
      <c r="L14" s="65">
        <f>VLOOKUP(A14,ORÇAMENTO!$A:$O,13,0)</f>
        <v>166.2</v>
      </c>
      <c r="M14" s="65">
        <f t="shared" si="4"/>
        <v>334392.73</v>
      </c>
    </row>
    <row r="15" spans="1:13" x14ac:dyDescent="0.3">
      <c r="A15">
        <v>5915320</v>
      </c>
      <c r="B15">
        <v>363398.75000000006</v>
      </c>
      <c r="C15" s="62">
        <f t="shared" si="0"/>
        <v>0</v>
      </c>
      <c r="E15">
        <f t="shared" si="1"/>
        <v>9</v>
      </c>
      <c r="G15" s="63">
        <f t="shared" si="2"/>
        <v>5915320</v>
      </c>
      <c r="H15" s="63" t="str">
        <f>VLOOKUP(A15,ORÇAMENTO!$A:$O,6,0)</f>
        <v>Serv SICRO</v>
      </c>
      <c r="I15" s="64" t="str">
        <f>VLOOKUP(A15,ORÇAMENTO!$A:$O,8,0)</f>
        <v>TRANSPORTE COM CAMINHÃO BASCULANTE DE 14 M³ - RODOVIA EM REVESTIMENTO PRIMÁRIO</v>
      </c>
      <c r="J15" s="63" t="str">
        <f>VLOOKUP(A15,ORÇAMENTO!$A:$O,9,0)</f>
        <v>TKM</v>
      </c>
      <c r="K15" s="65">
        <f t="shared" si="3"/>
        <v>363398.75000000006</v>
      </c>
      <c r="L15" s="65">
        <f>VLOOKUP(A15,ORÇAMENTO!$A:$O,13,0)</f>
        <v>0.91</v>
      </c>
      <c r="M15" s="65">
        <f t="shared" si="4"/>
        <v>330692.86</v>
      </c>
    </row>
    <row r="16" spans="1:13" x14ac:dyDescent="0.3">
      <c r="A16" t="s">
        <v>170</v>
      </c>
      <c r="B16">
        <v>1</v>
      </c>
      <c r="C16" s="62">
        <f t="shared" si="0"/>
        <v>0</v>
      </c>
      <c r="E16">
        <f t="shared" si="1"/>
        <v>1</v>
      </c>
      <c r="G16" s="63" t="str">
        <f t="shared" si="2"/>
        <v>ANA-001</v>
      </c>
      <c r="H16" s="63" t="str">
        <f>VLOOKUP(A16,ORÇAMENTO!$A:$O,6,0)</f>
        <v>Cotação</v>
      </c>
      <c r="I16" s="64" t="str">
        <f>VLOOKUP(A16,ORÇAMENTO!$A:$O,8,0)</f>
        <v>ESTAÇÃO METEOROLÓGICA COM SENSORES PARA MEDIÇÃO DE TEMPERATURA, UMIDADE DO AR, PRESSÃO BAROMÉTRICA, DIREÇÃO E VELOCIDADE DO VENTO ULTRASSÔNICO, PLUVIOMETRIA E PONTO DE ORVALHO. E PIROMETRO DE SEGUNDA CLASSE COM 5 METROS DE CABO. COM SAÍDA RS485 E PROTOCOLO MODBUS.</v>
      </c>
      <c r="J16" s="63" t="str">
        <f>VLOOKUP(A16,ORÇAMENTO!$A:$O,9,0)</f>
        <v>UNID</v>
      </c>
      <c r="K16" s="65">
        <f t="shared" si="3"/>
        <v>1</v>
      </c>
      <c r="L16" s="65">
        <f>VLOOKUP(A16,ORÇAMENTO!$A:$O,13,0)</f>
        <v>213268</v>
      </c>
      <c r="M16" s="65">
        <f t="shared" si="4"/>
        <v>213268</v>
      </c>
    </row>
    <row r="17" spans="1:13" x14ac:dyDescent="0.3">
      <c r="A17" t="s">
        <v>58</v>
      </c>
      <c r="B17">
        <v>5.41</v>
      </c>
      <c r="C17" s="62">
        <f t="shared" si="0"/>
        <v>0</v>
      </c>
      <c r="E17">
        <f t="shared" si="1"/>
        <v>4</v>
      </c>
      <c r="G17" s="63" t="str">
        <f t="shared" si="2"/>
        <v>CAMIN-SERV</v>
      </c>
      <c r="H17" s="63" t="str">
        <f>VLOOKUP(A17,ORÇAMENTO!$A:$O,6,0)</f>
        <v>Composição</v>
      </c>
      <c r="I17" s="64" t="str">
        <f>VLOOKUP(A17,ORÇAMENTO!$A:$O,8,0)</f>
        <v>CAMINHO DE SERVIÇO C/ FAIXA DE 6,00m, COMPACTAÇÃO COM ESPESSURA DE 15cm, PARA AS OBRAS E JAZIDAS C/ REVESTIMENTO EM MATERIAL APIÇARRADO ATÉ DMT DE 4000m</v>
      </c>
      <c r="J17" s="63" t="str">
        <f>VLOOKUP(A17,ORÇAMENTO!$A:$O,9,0)</f>
        <v>KM</v>
      </c>
      <c r="K17" s="65">
        <f t="shared" si="3"/>
        <v>5.41</v>
      </c>
      <c r="L17" s="65">
        <f>VLOOKUP(A17,ORÇAMENTO!$A:$O,13,0)</f>
        <v>33059.19</v>
      </c>
      <c r="M17" s="65">
        <f t="shared" si="4"/>
        <v>178850.21</v>
      </c>
    </row>
    <row r="18" spans="1:13" x14ac:dyDescent="0.3">
      <c r="A18">
        <v>3108017</v>
      </c>
      <c r="B18">
        <v>1418.86</v>
      </c>
      <c r="C18" s="62">
        <f t="shared" si="0"/>
        <v>0</v>
      </c>
      <c r="E18">
        <f t="shared" si="1"/>
        <v>7</v>
      </c>
      <c r="G18" s="63">
        <f t="shared" si="2"/>
        <v>3108017</v>
      </c>
      <c r="H18" s="63" t="str">
        <f>VLOOKUP(A18,ORÇAMENTO!$A:$O,6,0)</f>
        <v>serv sicro</v>
      </c>
      <c r="I18" s="64" t="str">
        <f>VLOOKUP(A18,ORÇAMENTO!$A:$O,8,0)</f>
        <v>FÔRMAS DE COMPENSADO PLASTIFICADO 14 MM - USO GERAL - UTILIZAÇÃO DE 3 VEZES - CONFECÇÃO, INSTALAÇÃO E RETIRADA</v>
      </c>
      <c r="J18" s="63" t="str">
        <f>VLOOKUP(A18,ORÇAMENTO!$A:$O,9,0)</f>
        <v>M2</v>
      </c>
      <c r="K18" s="65">
        <f t="shared" si="3"/>
        <v>1418.86</v>
      </c>
      <c r="L18" s="65">
        <f>VLOOKUP(A18,ORÇAMENTO!$A:$O,13,0)</f>
        <v>113.64</v>
      </c>
      <c r="M18" s="65">
        <f t="shared" si="4"/>
        <v>161239.25</v>
      </c>
    </row>
    <row r="19" spans="1:13" x14ac:dyDescent="0.3">
      <c r="A19">
        <v>94273</v>
      </c>
      <c r="B19">
        <v>2682.64</v>
      </c>
      <c r="C19" s="62">
        <f t="shared" si="0"/>
        <v>0</v>
      </c>
      <c r="E19">
        <f t="shared" si="1"/>
        <v>7</v>
      </c>
      <c r="G19" s="63">
        <f t="shared" si="2"/>
        <v>94273</v>
      </c>
      <c r="H19" s="63" t="str">
        <f>VLOOKUP(A19,ORÇAMENTO!$A:$O,6,0)</f>
        <v>Serv SINAPI</v>
      </c>
      <c r="I19" s="64" t="str">
        <f>VLOOKUP(A19,ORÇAMENTO!$A:$O,8,0)</f>
        <v>ASSENTAMENTO DE GUIA (MEIO-FIO) EM TRECHO RETO, CONFECCIONADA EM CONCRETO PRÉ-FABRICADO, DIMENSÕES 100X15X13X30 CM (COMPRIMENTO X BASE INFERIOR X BASE SUPERIOR X ALTURA). AF_01/2024</v>
      </c>
      <c r="J19" s="63" t="str">
        <f>VLOOKUP(A19,ORÇAMENTO!$A:$O,9,0)</f>
        <v>M</v>
      </c>
      <c r="K19" s="65">
        <f t="shared" si="3"/>
        <v>2682.64</v>
      </c>
      <c r="L19" s="65">
        <f>VLOOKUP(A19,ORÇAMENTO!$A:$O,13,0)</f>
        <v>58.24</v>
      </c>
      <c r="M19" s="65">
        <f t="shared" si="4"/>
        <v>156236.95000000001</v>
      </c>
    </row>
    <row r="20" spans="1:13" x14ac:dyDescent="0.3">
      <c r="A20" t="s">
        <v>138</v>
      </c>
      <c r="B20">
        <v>1</v>
      </c>
      <c r="C20" s="62">
        <f t="shared" si="0"/>
        <v>0</v>
      </c>
      <c r="E20">
        <f t="shared" si="1"/>
        <v>1</v>
      </c>
      <c r="G20" s="63" t="str">
        <f t="shared" si="2"/>
        <v>AUT-001</v>
      </c>
      <c r="H20" s="63" t="str">
        <f>VLOOKUP(A20,ORÇAMENTO!$A:$O,6,0)</f>
        <v>Cotação</v>
      </c>
      <c r="I20" s="64" t="str">
        <f>VLOOKUP(A20,ORÇAMENTO!$A:$O,8,0)</f>
        <v>QUADRO DE AUTOMAÇÃO DA UAC COM CLP S7-1200 1214C DC/DC/DC, MODULO COMUNICAÇÃO RS-485 CM1241, EXPANSÃO DE 8 ENTRADAS ANALÓGICAS SM1231, EXPANSÃO DE 8 ENTRADAS DIGITAIS SM1221, EXPANSÃO DE 8 ENTRADAS E 8 SAÍDAS DIGITAIS SM1223, FONTE 24VCC 60W, NOBREAK 24VCC 6ª, SWITCH SCLANCE 6 PORTAS 2 PORTAS POE, IHM KP-300 PN 3" MONO, RÁDIO UBIQUITI AIRMAX NANOSTATION2 MIMO, RÁDIO MODEM COM GPS, BATERIA SELADA, LÂMPADA, PROTETOR DE SURTO, DISJUNTORES, CONECTORES, CABOS, RELES, BORNES, TOMADA DE SOBREPOR, SENSOR DE INTRUSÃO TIPO MICRO SWITCH, CANALETAS, TRILHO, CAIXA DE MONTAGEM METÁLICA COM CHAPA DE MONTAGEM DE 1,5MM, PINTURA EM EPÓXI NA COR CINZA, ACESSÓRIO E MONTAGEM.</v>
      </c>
      <c r="J20" s="63" t="str">
        <f>VLOOKUP(A20,ORÇAMENTO!$A:$O,9,0)</f>
        <v>CJ</v>
      </c>
      <c r="K20" s="65">
        <f t="shared" si="3"/>
        <v>1</v>
      </c>
      <c r="L20" s="65">
        <f>VLOOKUP(A20,ORÇAMENTO!$A:$O,13,0)</f>
        <v>130303.64</v>
      </c>
      <c r="M20" s="65">
        <f t="shared" si="4"/>
        <v>130303.64</v>
      </c>
    </row>
    <row r="21" spans="1:13" x14ac:dyDescent="0.3">
      <c r="A21" t="s">
        <v>41</v>
      </c>
      <c r="B21">
        <v>123186.96</v>
      </c>
      <c r="C21" s="62">
        <f t="shared" si="0"/>
        <v>0</v>
      </c>
      <c r="E21">
        <f t="shared" si="1"/>
        <v>9</v>
      </c>
      <c r="G21" s="63" t="str">
        <f t="shared" si="2"/>
        <v>TRANSP-1</v>
      </c>
      <c r="H21" s="63" t="str">
        <f>VLOOKUP(A21,ORÇAMENTO!$A:$O,6,0)</f>
        <v>Composição</v>
      </c>
      <c r="I21" s="64" t="str">
        <f>VLOOKUP(A21,ORÇAMENTO!$A:$O,8,0)</f>
        <v>MOBILIZAÇÃO E DESMOBILIZAÇÃO - TRANSPORTE DOS EQUIPAMENTOS MOTORIZADOS - RODOVIA PAVIMENTADA</v>
      </c>
      <c r="J21" s="63" t="str">
        <f>VLOOKUP(A21,ORÇAMENTO!$A:$O,9,0)</f>
        <v>TONxKM</v>
      </c>
      <c r="K21" s="65">
        <f t="shared" si="3"/>
        <v>123186.96</v>
      </c>
      <c r="L21" s="65">
        <f>VLOOKUP(A21,ORÇAMENTO!$A:$O,13,0)</f>
        <v>1</v>
      </c>
      <c r="M21" s="65">
        <f t="shared" si="4"/>
        <v>123186.96</v>
      </c>
    </row>
    <row r="22" spans="1:13" x14ac:dyDescent="0.3">
      <c r="A22" t="s">
        <v>70</v>
      </c>
      <c r="B22">
        <v>39037.199999999997</v>
      </c>
      <c r="C22" s="62">
        <f t="shared" si="0"/>
        <v>0</v>
      </c>
      <c r="E22">
        <f t="shared" si="1"/>
        <v>7</v>
      </c>
      <c r="G22" s="63" t="str">
        <f t="shared" si="2"/>
        <v>LIMPEZA</v>
      </c>
      <c r="H22" s="63" t="str">
        <f>VLOOKUP(A22,ORÇAMENTO!$A:$O,6,0)</f>
        <v>Composição</v>
      </c>
      <c r="I22" s="64" t="str">
        <f>VLOOKUP(A22,ORÇAMENTO!$A:$O,8,0)</f>
        <v>DESMATAMENTO, DESTOCAMENTO, LIMPEZA MANUAL DOS TALUDES COM CORTE DE ÁRVORES COMPREENDENDO: DERRUBADA, QUEIMA, ENLEIRAMENTO E REQUEIMA</v>
      </c>
      <c r="J22" s="63" t="str">
        <f>VLOOKUP(A22,ORÇAMENTO!$A:$O,9,0)</f>
        <v>M2</v>
      </c>
      <c r="K22" s="65">
        <f t="shared" si="3"/>
        <v>39037.199999999997</v>
      </c>
      <c r="L22" s="65">
        <f>VLOOKUP(A22,ORÇAMENTO!$A:$O,13,0)</f>
        <v>3.15</v>
      </c>
      <c r="M22" s="65">
        <f t="shared" si="4"/>
        <v>122967.18</v>
      </c>
    </row>
    <row r="23" spans="1:13" x14ac:dyDescent="0.3">
      <c r="A23" t="s">
        <v>134</v>
      </c>
      <c r="B23">
        <v>9</v>
      </c>
      <c r="C23" s="62">
        <f t="shared" si="0"/>
        <v>0</v>
      </c>
      <c r="E23">
        <f t="shared" si="1"/>
        <v>1</v>
      </c>
      <c r="G23" s="63" t="str">
        <f t="shared" si="2"/>
        <v>PIEZOM-01</v>
      </c>
      <c r="H23" s="63" t="str">
        <f>VLOOKUP(A23,ORÇAMENTO!$A:$O,6,0)</f>
        <v>Composição</v>
      </c>
      <c r="I23" s="64" t="str">
        <f>VLOOKUP(A23,ORÇAMENTO!$A:$O,8,0)</f>
        <v>FORNECIMENTO DE PIEZOMETROS TIPO CASAGRANDE, COM PERFURAÇÃO E INSTALAÇÃO  - (PROF. DE 7,00 m)</v>
      </c>
      <c r="J23" s="63" t="str">
        <f>VLOOKUP(A23,ORÇAMENTO!$A:$O,9,0)</f>
        <v>UNID</v>
      </c>
      <c r="K23" s="65">
        <f t="shared" si="3"/>
        <v>9</v>
      </c>
      <c r="L23" s="65">
        <f>VLOOKUP(A23,ORÇAMENTO!$A:$O,13,0)</f>
        <v>12412.58</v>
      </c>
      <c r="M23" s="65">
        <f t="shared" si="4"/>
        <v>111713.22</v>
      </c>
    </row>
    <row r="24" spans="1:13" x14ac:dyDescent="0.3">
      <c r="A24" t="s">
        <v>37</v>
      </c>
      <c r="B24">
        <v>16</v>
      </c>
      <c r="C24" s="62">
        <f t="shared" si="0"/>
        <v>0</v>
      </c>
      <c r="E24">
        <f t="shared" si="1"/>
        <v>2</v>
      </c>
      <c r="G24" s="63" t="str">
        <f t="shared" si="2"/>
        <v>GERADOR</v>
      </c>
      <c r="H24" s="63" t="str">
        <f>VLOOKUP(A24,ORÇAMENTO!$A:$O,6,0)</f>
        <v>Composição</v>
      </c>
      <c r="I24" s="64" t="str">
        <f>VLOOKUP(A24,ORÇAMENTO!$A:$O,8,0)</f>
        <v>LOCACAO DE GRUPO GERADOR ACIMA DE * 20 A 80* KVA, MOTOR DIESEL, REBOCAVEL, ACIONAMENTO MANUAL  (12 hs/dia)</v>
      </c>
      <c r="J24" s="63" t="str">
        <f>VLOOKUP(A24,ORÇAMENTO!$A:$O,9,0)</f>
        <v>MÊS</v>
      </c>
      <c r="K24" s="65">
        <f t="shared" si="3"/>
        <v>16</v>
      </c>
      <c r="L24" s="65">
        <f>VLOOKUP(A24,ORÇAMENTO!$A:$O,13,0)</f>
        <v>6973.94</v>
      </c>
      <c r="M24" s="65">
        <f t="shared" si="4"/>
        <v>111583.03999999999</v>
      </c>
    </row>
    <row r="25" spans="1:13" x14ac:dyDescent="0.3">
      <c r="A25">
        <v>2003393</v>
      </c>
      <c r="B25">
        <v>240.31</v>
      </c>
      <c r="C25" s="62">
        <f t="shared" si="0"/>
        <v>0</v>
      </c>
      <c r="E25">
        <f t="shared" si="1"/>
        <v>6</v>
      </c>
      <c r="G25" s="63">
        <f t="shared" si="2"/>
        <v>2003393</v>
      </c>
      <c r="H25" s="63" t="str">
        <f>VLOOKUP(A25,ORÇAMENTO!$A:$O,6,0)</f>
        <v>Serv SICRO</v>
      </c>
      <c r="I25" s="64" t="str">
        <f>VLOOKUP(A25,ORÇAMENTO!$A:$O,8,0)</f>
        <v>DESCIDA D'ÁGUA DE ATERROS TIPO RÁPIDO - DAR 60-30 - AREIA E BRITA COMERCIAIS</v>
      </c>
      <c r="J25" s="63" t="str">
        <f>VLOOKUP(A25,ORÇAMENTO!$A:$O,9,0)</f>
        <v>M</v>
      </c>
      <c r="K25" s="65">
        <f t="shared" si="3"/>
        <v>240.31</v>
      </c>
      <c r="L25" s="65">
        <f>VLOOKUP(A25,ORÇAMENTO!$A:$O,13,0)</f>
        <v>449.45</v>
      </c>
      <c r="M25" s="65">
        <f t="shared" si="4"/>
        <v>108007.32</v>
      </c>
    </row>
    <row r="26" spans="1:13" x14ac:dyDescent="0.3">
      <c r="A26" t="s">
        <v>45</v>
      </c>
      <c r="B26">
        <v>150545.14000000001</v>
      </c>
      <c r="C26" s="62">
        <f t="shared" si="0"/>
        <v>0</v>
      </c>
      <c r="E26">
        <f t="shared" si="1"/>
        <v>9</v>
      </c>
      <c r="G26" s="63" t="str">
        <f t="shared" si="2"/>
        <v>TRANSP-3</v>
      </c>
      <c r="H26" s="63" t="str">
        <f>VLOOKUP(A26,ORÇAMENTO!$A:$O,6,0)</f>
        <v>Composição</v>
      </c>
      <c r="I26" s="64" t="str">
        <f>VLOOKUP(A26,ORÇAMENTO!$A:$O,8,0)</f>
        <v>MOBILIZAÇÃO E DESMOBILIZAÇÃO - TRANSPORTE COM CAVALO MECÂNICO DOS EQUIPAMENTOS PESADOS - RODOVIA PAVIMENTADA</v>
      </c>
      <c r="J26" s="63" t="str">
        <f>VLOOKUP(A26,ORÇAMENTO!$A:$O,9,0)</f>
        <v>TONxKM</v>
      </c>
      <c r="K26" s="65">
        <f t="shared" si="3"/>
        <v>150545.14000000001</v>
      </c>
      <c r="L26" s="65">
        <f>VLOOKUP(A26,ORÇAMENTO!$A:$O,13,0)</f>
        <v>0.7</v>
      </c>
      <c r="M26" s="65">
        <f t="shared" si="4"/>
        <v>105381.59</v>
      </c>
    </row>
    <row r="27" spans="1:13" x14ac:dyDescent="0.3">
      <c r="A27" t="s">
        <v>150</v>
      </c>
      <c r="B27">
        <v>1</v>
      </c>
      <c r="C27" s="62">
        <f t="shared" si="0"/>
        <v>0</v>
      </c>
      <c r="E27">
        <f t="shared" si="1"/>
        <v>1</v>
      </c>
      <c r="G27" s="63" t="str">
        <f t="shared" si="2"/>
        <v>SERV-AUTO</v>
      </c>
      <c r="H27" s="63" t="str">
        <f>VLOOKUP(A27,ORÇAMENTO!$A:$O,6,0)</f>
        <v>Composição</v>
      </c>
      <c r="I27" s="64" t="str">
        <f>VLOOKUP(A27,ORÇAMENTO!$A:$O,8,0)</f>
        <v>SERVIÇOS DE INSTALAÇÃO DA AUTOMAÇÃO (PROGRAMAÇÃO DO CLP, IHM, SCADA, WEB SERVER)</v>
      </c>
      <c r="J27" s="63" t="str">
        <f>VLOOKUP(A27,ORÇAMENTO!$A:$O,9,0)</f>
        <v>UNID</v>
      </c>
      <c r="K27" s="65">
        <f t="shared" si="3"/>
        <v>1</v>
      </c>
      <c r="L27" s="65">
        <f>VLOOKUP(A27,ORÇAMENTO!$A:$O,13,0)</f>
        <v>103765.15</v>
      </c>
      <c r="M27" s="65">
        <f t="shared" si="4"/>
        <v>103765.15</v>
      </c>
    </row>
    <row r="28" spans="1:13" x14ac:dyDescent="0.3">
      <c r="A28">
        <v>903845</v>
      </c>
      <c r="B28">
        <v>576.26</v>
      </c>
      <c r="C28" s="62">
        <f t="shared" si="0"/>
        <v>0</v>
      </c>
      <c r="E28">
        <f t="shared" si="1"/>
        <v>6</v>
      </c>
      <c r="G28" s="63">
        <f t="shared" si="2"/>
        <v>903845</v>
      </c>
      <c r="H28" s="63" t="str">
        <f>VLOOKUP(A28,ORÇAMENTO!$A:$O,6,0)</f>
        <v>Serv SICRO</v>
      </c>
      <c r="I28" s="64" t="str">
        <f>VLOOKUP(A28,ORÇAMENTO!$A:$O,8,0)</f>
        <v>LASTRO DE BRITA COMERCIAL - ESPALHAMENTO MECÂNICO - (transição do Dreno de Pé)</v>
      </c>
      <c r="J28" s="63" t="str">
        <f>VLOOKUP(A28,ORÇAMENTO!$A:$O,9,0)</f>
        <v>M3</v>
      </c>
      <c r="K28" s="65">
        <f t="shared" si="3"/>
        <v>576.26</v>
      </c>
      <c r="L28" s="65">
        <f>VLOOKUP(A28,ORÇAMENTO!$A:$O,13,0)</f>
        <v>174.8</v>
      </c>
      <c r="M28" s="65">
        <f t="shared" si="4"/>
        <v>100730.24000000001</v>
      </c>
    </row>
    <row r="29" spans="1:13" x14ac:dyDescent="0.3">
      <c r="A29">
        <v>2003858</v>
      </c>
      <c r="B29">
        <v>6096.19</v>
      </c>
      <c r="C29" s="62">
        <f t="shared" si="0"/>
        <v>0</v>
      </c>
      <c r="E29">
        <f t="shared" si="1"/>
        <v>7</v>
      </c>
      <c r="G29" s="63">
        <f t="shared" si="2"/>
        <v>2003858</v>
      </c>
      <c r="H29" s="63" t="str">
        <f>VLOOKUP(A29,ORÇAMENTO!$A:$O,6,0)</f>
        <v>Serv SICRO</v>
      </c>
      <c r="I29" s="64" t="str">
        <f>VLOOKUP(A29,ORÇAMENTO!$A:$O,8,0)</f>
        <v>LASTRO DE AREIA EXTRAÍDA - ESPALHAMENTO MECÂNICO - (transição do Rip-Rap)</v>
      </c>
      <c r="J29" s="63" t="str">
        <f>VLOOKUP(A29,ORÇAMENTO!$A:$O,9,0)</f>
        <v>M3</v>
      </c>
      <c r="K29" s="65">
        <f t="shared" si="3"/>
        <v>6096.19</v>
      </c>
      <c r="L29" s="65">
        <f>VLOOKUP(A29,ORÇAMENTO!$A:$O,13,0)</f>
        <v>15.43</v>
      </c>
      <c r="M29" s="65">
        <f t="shared" si="4"/>
        <v>94064.21</v>
      </c>
    </row>
    <row r="30" spans="1:13" x14ac:dyDescent="0.3">
      <c r="A30" t="s">
        <v>141</v>
      </c>
      <c r="B30">
        <v>1</v>
      </c>
      <c r="C30" s="62">
        <f t="shared" si="0"/>
        <v>0</v>
      </c>
      <c r="E30">
        <f t="shared" si="1"/>
        <v>1</v>
      </c>
      <c r="G30" s="63" t="str">
        <f t="shared" si="2"/>
        <v>AUT-003</v>
      </c>
      <c r="H30" s="63" t="str">
        <f>VLOOKUP(A30,ORÇAMENTO!$A:$O,6,0)</f>
        <v>Cotação</v>
      </c>
      <c r="I30" s="64" t="str">
        <f>VLOOKUP(A30,ORÇAMENTO!$A:$O,8,0)</f>
        <v>QUADRO DE SENSORES COM CLP S7-1200 1214C DC/DC/DC, MODULO COMUNICAÇÃO RS-485 CM1241, FONTE 24VCC 60W, NOBREAK 24VCC 6A, RÁDIO UBIQUITI AIRMAX NANOSTATION2 MIMO, BATERIA SELADA, LÂMPADA, PROTETOR DE SURTO, DISJUNTORES, CONECTORES, CABOS, RELES, BORNES, TOMADA DE SOBREPOR, SENSOR DE INTRUSÃO TIPO MICRO SWITCH, CANALETAS, TRILHO, CAIXA DE MONTAGEM METÁLICA COM CHAPA DE MONTAGEM DE 1,5MM, PINTURA EM EPÓXI NA COR CINZA, ACESSÓRIO E MONTAGEM.</v>
      </c>
      <c r="J30" s="63" t="str">
        <f>VLOOKUP(A30,ORÇAMENTO!$A:$O,9,0)</f>
        <v>CJ</v>
      </c>
      <c r="K30" s="65">
        <f t="shared" si="3"/>
        <v>1</v>
      </c>
      <c r="L30" s="65">
        <f>VLOOKUP(A30,ORÇAMENTO!$A:$O,13,0)</f>
        <v>93138.29</v>
      </c>
      <c r="M30" s="65">
        <f t="shared" si="4"/>
        <v>93138.29</v>
      </c>
    </row>
    <row r="31" spans="1:13" x14ac:dyDescent="0.3">
      <c r="A31" t="s">
        <v>148</v>
      </c>
      <c r="B31">
        <v>1</v>
      </c>
      <c r="C31" s="62">
        <f t="shared" si="0"/>
        <v>0</v>
      </c>
      <c r="E31">
        <f t="shared" si="1"/>
        <v>1</v>
      </c>
      <c r="G31" s="63" t="str">
        <f t="shared" si="2"/>
        <v>AUT-011</v>
      </c>
      <c r="H31" s="63" t="str">
        <f>VLOOKUP(A31,ORÇAMENTO!$A:$O,6,0)</f>
        <v>Cotação</v>
      </c>
      <c r="I31" s="64" t="str">
        <f>VLOOKUP(A31,ORÇAMENTO!$A:$O,8,0)</f>
        <v>MATERIAL DA INFRAESTRUTURA E ACESSÓRIOS.</v>
      </c>
      <c r="J31" s="63" t="str">
        <f>VLOOKUP(A31,ORÇAMENTO!$A:$O,9,0)</f>
        <v>UND</v>
      </c>
      <c r="K31" s="65">
        <f t="shared" si="3"/>
        <v>1</v>
      </c>
      <c r="L31" s="65">
        <f>VLOOKUP(A31,ORÇAMENTO!$A:$O,13,0)</f>
        <v>91156.5</v>
      </c>
      <c r="M31" s="65">
        <f t="shared" si="4"/>
        <v>91156.5</v>
      </c>
    </row>
    <row r="32" spans="1:13" x14ac:dyDescent="0.3">
      <c r="A32" t="s">
        <v>147</v>
      </c>
      <c r="B32">
        <v>3</v>
      </c>
      <c r="C32" s="62">
        <f t="shared" si="0"/>
        <v>0</v>
      </c>
      <c r="E32">
        <f t="shared" si="1"/>
        <v>1</v>
      </c>
      <c r="G32" s="63" t="str">
        <f t="shared" si="2"/>
        <v>AUT-009</v>
      </c>
      <c r="H32" s="63" t="str">
        <f>VLOOKUP(A32,ORÇAMENTO!$A:$O,6,0)</f>
        <v>Cotação</v>
      </c>
      <c r="I32" s="64" t="str">
        <f>VLOOKUP(A32,ORÇAMENTO!$A:$O,8,0)</f>
        <v>SENSOR DE VAZÃO ULTRASSÔNICO CONDUTO FORÇADO</v>
      </c>
      <c r="J32" s="63" t="str">
        <f>VLOOKUP(A32,ORÇAMENTO!$A:$O,9,0)</f>
        <v>UND</v>
      </c>
      <c r="K32" s="65">
        <f t="shared" si="3"/>
        <v>3</v>
      </c>
      <c r="L32" s="65">
        <f>VLOOKUP(A32,ORÇAMENTO!$A:$O,13,0)</f>
        <v>28207.39</v>
      </c>
      <c r="M32" s="65">
        <f t="shared" si="4"/>
        <v>84622.17</v>
      </c>
    </row>
    <row r="33" spans="1:13" x14ac:dyDescent="0.3">
      <c r="A33" t="s">
        <v>174</v>
      </c>
      <c r="B33">
        <v>1</v>
      </c>
      <c r="C33" s="62">
        <f t="shared" si="0"/>
        <v>0</v>
      </c>
      <c r="E33">
        <f t="shared" si="1"/>
        <v>1</v>
      </c>
      <c r="G33" s="63" t="str">
        <f t="shared" si="2"/>
        <v>ANA-002</v>
      </c>
      <c r="H33" s="63" t="str">
        <f>VLOOKUP(A33,ORÇAMENTO!$A:$O,6,0)</f>
        <v>Cotação</v>
      </c>
      <c r="I33" s="64" t="str">
        <f>VLOOKUP(A33,ORÇAMENTO!$A:$O,8,0)</f>
        <v>SONDA MULTIPARAMÉTRICA (PH, ORP, TEMPERATURA, SALINIDADE, PRESSÃO TDS, NÍVEL, OXIGÊNIO DISSOLVIDO) COM SAÍDA RS485 E PROTOCOLO MODBUS</v>
      </c>
      <c r="J33" s="63" t="str">
        <f>VLOOKUP(A33,ORÇAMENTO!$A:$O,9,0)</f>
        <v>UNID</v>
      </c>
      <c r="K33" s="65">
        <f t="shared" si="3"/>
        <v>1</v>
      </c>
      <c r="L33" s="65">
        <f>VLOOKUP(A33,ORÇAMENTO!$A:$O,13,0)</f>
        <v>80432.88</v>
      </c>
      <c r="M33" s="65">
        <f t="shared" si="4"/>
        <v>80432.88</v>
      </c>
    </row>
    <row r="34" spans="1:13" x14ac:dyDescent="0.3">
      <c r="A34" t="s">
        <v>567</v>
      </c>
      <c r="B34">
        <v>1</v>
      </c>
      <c r="C34" s="62">
        <f t="shared" si="0"/>
        <v>0</v>
      </c>
      <c r="E34">
        <f t="shared" si="1"/>
        <v>1</v>
      </c>
      <c r="G34" s="63" t="str">
        <f t="shared" si="2"/>
        <v>LIC-JAZIDA</v>
      </c>
      <c r="H34" s="63" t="str">
        <f>VLOOKUP(A34,ORÇAMENTO!$A:$O,6,0)</f>
        <v>Composição</v>
      </c>
      <c r="I34" s="64" t="str">
        <f>VLOOKUP(A34,ORÇAMENTO!$A:$O,8,0)</f>
        <v>OBTENÇÃO DAS LICENÇAS DE EXPLORAÇÃO E AMBIENTAL DAS JAZIDAS DA OBRA</v>
      </c>
      <c r="J34" s="63" t="str">
        <f>VLOOKUP(A34,ORÇAMENTO!$A:$O,9,0)</f>
        <v>UNID</v>
      </c>
      <c r="K34" s="65">
        <f t="shared" si="3"/>
        <v>1</v>
      </c>
      <c r="L34" s="65">
        <f>VLOOKUP(A34,ORÇAMENTO!$A:$O,13,0)</f>
        <v>65610.31</v>
      </c>
      <c r="M34" s="65">
        <f t="shared" si="4"/>
        <v>65610.31</v>
      </c>
    </row>
    <row r="35" spans="1:13" x14ac:dyDescent="0.3">
      <c r="A35" t="s">
        <v>140</v>
      </c>
      <c r="B35">
        <v>1</v>
      </c>
      <c r="C35" s="62">
        <f t="shared" ref="C35:C66" si="5">+B35-TRUNC(B35,2)</f>
        <v>0</v>
      </c>
      <c r="E35">
        <f t="shared" ref="E35:E66" si="6">LEN(B35)</f>
        <v>1</v>
      </c>
      <c r="G35" s="63" t="str">
        <f t="shared" ref="G35:G66" si="7">+A35</f>
        <v>AUT-002</v>
      </c>
      <c r="H35" s="63" t="str">
        <f>VLOOKUP(A35,ORÇAMENTO!$A:$O,6,0)</f>
        <v>Cotação</v>
      </c>
      <c r="I35" s="64" t="str">
        <f>VLOOKUP(A35,ORÇAMENTO!$A:$O,8,0)</f>
        <v>QUADRO DE COMANDO DE VÁLVULA COM RELE FALTA DE FASE E ASSIMETRIA ENTRE FASES, DISJUNTORES MOTOR, DISJUNTOR 1P 2P E 3P, CONTATOR DE POTENCIA BOBINA 220V/60HZ, CONTATORES AUXILIARES, SINALEIROS,  COMUTADORES COM RETENÇÃO, BLOCOS DE CONTATO, BORNES, TRILHO DIN, CANALETA, CAIXA DE MONTAGEM METÁLICA COM CHAPA DE MONTAGEM DE 1,5MM, PINTURA EM EPÓXI NA COR CINZA, ACESSÓRIO E MONTAGEM.</v>
      </c>
      <c r="J35" s="63" t="str">
        <f>VLOOKUP(A35,ORÇAMENTO!$A:$O,9,0)</f>
        <v>CJ</v>
      </c>
      <c r="K35" s="65">
        <f t="shared" ref="K35:K66" si="8">+B35</f>
        <v>1</v>
      </c>
      <c r="L35" s="65">
        <f>VLOOKUP(A35,ORÇAMENTO!$A:$O,13,0)</f>
        <v>64132.56</v>
      </c>
      <c r="M35" s="65">
        <f t="shared" ref="M35:M66" si="9">TRUNC(L35*K35,2)</f>
        <v>64132.56</v>
      </c>
    </row>
    <row r="36" spans="1:13" x14ac:dyDescent="0.3">
      <c r="A36">
        <v>101562</v>
      </c>
      <c r="B36">
        <v>1800</v>
      </c>
      <c r="C36" s="62">
        <f t="shared" si="5"/>
        <v>0</v>
      </c>
      <c r="E36">
        <f t="shared" si="6"/>
        <v>4</v>
      </c>
      <c r="G36" s="63">
        <f t="shared" si="7"/>
        <v>101562</v>
      </c>
      <c r="H36" s="63" t="str">
        <f>VLOOKUP(A36,ORÇAMENTO!$A:$O,6,0)</f>
        <v>Serv SINAPI</v>
      </c>
      <c r="I36" s="64" t="str">
        <f>VLOOKUP(A36,ORÇAMENTO!$A:$O,8,0)</f>
        <v>CABO DE COBRE FLEXÍVEL ISOLADO, 25 MM², 0,6/1,0 KV, PARA REDE AÉREA DE DISTRIBUIÇÃO DE ENERGIA ELÉTRICA DE BAIXA TENSÃO - FORNECIMENTO E INSTALAÇÃO. AF_07/2020</v>
      </c>
      <c r="J36" s="63" t="str">
        <f>VLOOKUP(A36,ORÇAMENTO!$A:$O,9,0)</f>
        <v>M</v>
      </c>
      <c r="K36" s="65">
        <f t="shared" si="8"/>
        <v>1800</v>
      </c>
      <c r="L36" s="65">
        <f>VLOOKUP(A36,ORÇAMENTO!$A:$O,13,0)</f>
        <v>35.18</v>
      </c>
      <c r="M36" s="65">
        <f t="shared" si="9"/>
        <v>63324</v>
      </c>
    </row>
    <row r="37" spans="1:13" x14ac:dyDescent="0.3">
      <c r="A37">
        <v>4915744</v>
      </c>
      <c r="B37">
        <v>57332.565000000002</v>
      </c>
      <c r="C37" s="62">
        <f t="shared" si="5"/>
        <v>5.0000000046566129E-3</v>
      </c>
      <c r="E37">
        <f t="shared" si="6"/>
        <v>9</v>
      </c>
      <c r="G37" s="63">
        <f t="shared" si="7"/>
        <v>4915744</v>
      </c>
      <c r="H37" s="63" t="str">
        <f>VLOOKUP(A37,ORÇAMENTO!$A:$O,6,0)</f>
        <v>Serv SICRO</v>
      </c>
      <c r="I37" s="64" t="str">
        <f>VLOOKUP(A37,ORÇAMENTO!$A:$O,8,0)</f>
        <v>CAPINA MANUAL</v>
      </c>
      <c r="J37" s="63" t="str">
        <f>VLOOKUP(A37,ORÇAMENTO!$A:$O,9,0)</f>
        <v>M2</v>
      </c>
      <c r="K37" s="65">
        <f t="shared" si="8"/>
        <v>57332.565000000002</v>
      </c>
      <c r="L37" s="65">
        <f>VLOOKUP(A37,ORÇAMENTO!$A:$O,13,0)</f>
        <v>0.91</v>
      </c>
      <c r="M37" s="65">
        <f t="shared" si="9"/>
        <v>52172.63</v>
      </c>
    </row>
    <row r="38" spans="1:13" x14ac:dyDescent="0.3">
      <c r="A38" t="s">
        <v>145</v>
      </c>
      <c r="B38">
        <v>1</v>
      </c>
      <c r="C38" s="62">
        <f t="shared" si="5"/>
        <v>0</v>
      </c>
      <c r="E38">
        <f t="shared" si="6"/>
        <v>1</v>
      </c>
      <c r="G38" s="63" t="str">
        <f t="shared" si="7"/>
        <v>AUT-007</v>
      </c>
      <c r="H38" s="63" t="str">
        <f>VLOOKUP(A38,ORÇAMENTO!$A:$O,6,0)</f>
        <v>Cotação</v>
      </c>
      <c r="I38" s="64" t="str">
        <f>VLOOKUP(A38,ORÇAMENTO!$A:$O,8,0)</f>
        <v>SENSOR DE NÍVEL TIPO RADAR</v>
      </c>
      <c r="J38" s="63" t="str">
        <f>VLOOKUP(A38,ORÇAMENTO!$A:$O,9,0)</f>
        <v>UND</v>
      </c>
      <c r="K38" s="65">
        <f t="shared" si="8"/>
        <v>1</v>
      </c>
      <c r="L38" s="65">
        <f>VLOOKUP(A38,ORÇAMENTO!$A:$O,13,0)</f>
        <v>51045.98</v>
      </c>
      <c r="M38" s="65">
        <f t="shared" si="9"/>
        <v>51045.98</v>
      </c>
    </row>
    <row r="39" spans="1:13" x14ac:dyDescent="0.3">
      <c r="A39" t="s">
        <v>366</v>
      </c>
      <c r="B39">
        <v>482.4</v>
      </c>
      <c r="C39" s="62">
        <f t="shared" si="5"/>
        <v>0</v>
      </c>
      <c r="E39">
        <f t="shared" si="6"/>
        <v>5</v>
      </c>
      <c r="G39" s="63" t="str">
        <f t="shared" si="7"/>
        <v>CPU – 08.02.05</v>
      </c>
      <c r="H39" s="63" t="str">
        <f>VLOOKUP(A39,ORÇAMENTO!$A:$O,6,0)</f>
        <v>Composição</v>
      </c>
      <c r="I39" s="64" t="str">
        <f>VLOOKUP(A39,ORÇAMENTO!$A:$O,8,0)</f>
        <v>CABOS DE ALUMÍNIO MULTIPLEXADOS, COM 3 CONDUTORES FASE EM ALUMÍNIO ISOLADOS 0,6/ 1 KV E CONDUTORES MENSAGEIRO (NEUTRO) NU EM LIGA DE ALUMÍNIO - 25 MM²</v>
      </c>
      <c r="J39" s="63" t="str">
        <f>VLOOKUP(A39,ORÇAMENTO!$A:$O,9,0)</f>
        <v>M</v>
      </c>
      <c r="K39" s="65">
        <f t="shared" si="8"/>
        <v>482.4</v>
      </c>
      <c r="L39" s="65">
        <f>VLOOKUP(A39,ORÇAMENTO!$A:$O,13,0)</f>
        <v>104.96</v>
      </c>
      <c r="M39" s="65">
        <f t="shared" si="9"/>
        <v>50632.7</v>
      </c>
    </row>
    <row r="40" spans="1:13" x14ac:dyDescent="0.3">
      <c r="A40" t="s">
        <v>319</v>
      </c>
      <c r="B40">
        <v>3</v>
      </c>
      <c r="C40" s="62">
        <f t="shared" si="5"/>
        <v>0</v>
      </c>
      <c r="E40">
        <f t="shared" si="6"/>
        <v>1</v>
      </c>
      <c r="G40" s="63" t="str">
        <f t="shared" si="7"/>
        <v>C3925</v>
      </c>
      <c r="H40" s="63" t="str">
        <f>VLOOKUP(A40,ORÇAMENTO!$A:$O,6,0)</f>
        <v>Composição</v>
      </c>
      <c r="I40" s="64" t="str">
        <f>VLOOKUP(A40,ORÇAMENTO!$A:$O,8,0)</f>
        <v>QUADRO DE FORÇA P/ 10kW</v>
      </c>
      <c r="J40" s="63" t="str">
        <f>VLOOKUP(A40,ORÇAMENTO!$A:$O,9,0)</f>
        <v>UNID</v>
      </c>
      <c r="K40" s="65">
        <f t="shared" si="8"/>
        <v>3</v>
      </c>
      <c r="L40" s="65">
        <f>VLOOKUP(A40,ORÇAMENTO!$A:$O,13,0)</f>
        <v>16422.27</v>
      </c>
      <c r="M40" s="65">
        <f t="shared" si="9"/>
        <v>49266.81</v>
      </c>
    </row>
    <row r="41" spans="1:13" x14ac:dyDescent="0.3">
      <c r="A41" t="s">
        <v>361</v>
      </c>
      <c r="B41">
        <v>2</v>
      </c>
      <c r="C41" s="62">
        <f t="shared" si="5"/>
        <v>0</v>
      </c>
      <c r="E41">
        <f t="shared" si="6"/>
        <v>1</v>
      </c>
      <c r="G41" s="63" t="str">
        <f t="shared" si="7"/>
        <v>TREIN-AUTO</v>
      </c>
      <c r="H41" s="63" t="str">
        <f>VLOOKUP(A41,ORÇAMENTO!$A:$O,6,0)</f>
        <v>Composição</v>
      </c>
      <c r="I41" s="64" t="str">
        <f>VLOOKUP(A41,ORÇAMENTO!$A:$O,8,0)</f>
        <v>SERVIÇOS DE TREINAMENTO E OPERAÇÃO ASSISTIDA (AUTOMAÇÃO)</v>
      </c>
      <c r="J41" s="63" t="str">
        <f>VLOOKUP(A41,ORÇAMENTO!$A:$O,9,0)</f>
        <v>UNID</v>
      </c>
      <c r="K41" s="65">
        <f t="shared" si="8"/>
        <v>2</v>
      </c>
      <c r="L41" s="65">
        <f>VLOOKUP(A41,ORÇAMENTO!$A:$O,13,0)</f>
        <v>24597.33</v>
      </c>
      <c r="M41" s="65">
        <f t="shared" si="9"/>
        <v>49194.66</v>
      </c>
    </row>
    <row r="42" spans="1:13" x14ac:dyDescent="0.3">
      <c r="A42">
        <v>5502972</v>
      </c>
      <c r="B42">
        <v>162.5</v>
      </c>
      <c r="C42" s="62">
        <f t="shared" si="5"/>
        <v>0</v>
      </c>
      <c r="E42">
        <f t="shared" si="6"/>
        <v>5</v>
      </c>
      <c r="G42" s="63">
        <f t="shared" si="7"/>
        <v>5502972</v>
      </c>
      <c r="H42" s="63" t="str">
        <f>VLOOKUP(A42,ORÇAMENTO!$A:$O,6,0)</f>
        <v>serv sicro</v>
      </c>
      <c r="I42" s="64" t="str">
        <f>VLOOKUP(A42,ORÇAMENTO!$A:$O,8,0)</f>
        <v>ESCAVAÇÃO DE VALA EM MATERIAL DE 3ª CATEGORIA - RESISTÊNCIA À COMPRESSÃO ACIMA DE 110 MPA - COM ESCAVADEIRA E ROMPEDOR HIDRÁULICO 1.700 KG</v>
      </c>
      <c r="J42" s="63" t="str">
        <f>VLOOKUP(A42,ORÇAMENTO!$A:$O,9,0)</f>
        <v>M3</v>
      </c>
      <c r="K42" s="65">
        <f t="shared" si="8"/>
        <v>162.5</v>
      </c>
      <c r="L42" s="65">
        <f>VLOOKUP(A42,ORÇAMENTO!$A:$O,13,0)</f>
        <v>265.95</v>
      </c>
      <c r="M42" s="65">
        <f t="shared" si="9"/>
        <v>43216.87</v>
      </c>
    </row>
    <row r="43" spans="1:13" x14ac:dyDescent="0.3">
      <c r="A43" t="s">
        <v>22</v>
      </c>
      <c r="B43">
        <v>48</v>
      </c>
      <c r="C43" s="62">
        <f t="shared" si="5"/>
        <v>0</v>
      </c>
      <c r="E43">
        <f t="shared" si="6"/>
        <v>2</v>
      </c>
      <c r="G43" s="63" t="str">
        <f t="shared" si="7"/>
        <v>74210/001</v>
      </c>
      <c r="H43" s="63" t="str">
        <f>VLOOKUP(A43,ORÇAMENTO!$A:$O,6,0)</f>
        <v>Composição</v>
      </c>
      <c r="I43" s="64" t="str">
        <f>VLOOKUP(A43,ORÇAMENTO!$A:$O,8,0)</f>
        <v>BARRACAO PARA DEPOSITO EM TABUAS DE MADEIRA, COBERTURA EM FIBROCIMENTO 4 MM, INCLUSO PISO ARGAMASSA TRAÇO 1:6 (CIMENTO E AREIA)</v>
      </c>
      <c r="J43" s="63" t="str">
        <f>VLOOKUP(A43,ORÇAMENTO!$A:$O,9,0)</f>
        <v xml:space="preserve">M2 </v>
      </c>
      <c r="K43" s="65">
        <f t="shared" si="8"/>
        <v>48</v>
      </c>
      <c r="L43" s="65">
        <f>VLOOKUP(A43,ORÇAMENTO!$A:$O,13,0)</f>
        <v>871.14</v>
      </c>
      <c r="M43" s="65">
        <f t="shared" si="9"/>
        <v>41814.720000000001</v>
      </c>
    </row>
    <row r="44" spans="1:13" x14ac:dyDescent="0.3">
      <c r="A44" t="s">
        <v>146</v>
      </c>
      <c r="B44">
        <v>1</v>
      </c>
      <c r="C44" s="62">
        <f t="shared" si="5"/>
        <v>0</v>
      </c>
      <c r="E44">
        <f t="shared" si="6"/>
        <v>1</v>
      </c>
      <c r="G44" s="63" t="str">
        <f t="shared" si="7"/>
        <v>AUT-008</v>
      </c>
      <c r="H44" s="63" t="str">
        <f>VLOOKUP(A44,ORÇAMENTO!$A:$O,6,0)</f>
        <v>Cotação</v>
      </c>
      <c r="I44" s="64" t="str">
        <f>VLOOKUP(A44,ORÇAMENTO!$A:$O,8,0)</f>
        <v>SENSOR DE NÍVEL TIPO ULTRASSÔNICO</v>
      </c>
      <c r="J44" s="63" t="str">
        <f>VLOOKUP(A44,ORÇAMENTO!$A:$O,9,0)</f>
        <v>UND</v>
      </c>
      <c r="K44" s="65">
        <f t="shared" si="8"/>
        <v>1</v>
      </c>
      <c r="L44" s="65">
        <f>VLOOKUP(A44,ORÇAMENTO!$A:$O,13,0)</f>
        <v>40296.269999999997</v>
      </c>
      <c r="M44" s="65">
        <f t="shared" si="9"/>
        <v>40296.269999999997</v>
      </c>
    </row>
    <row r="45" spans="1:13" x14ac:dyDescent="0.3">
      <c r="A45" t="s">
        <v>367</v>
      </c>
      <c r="B45">
        <v>350</v>
      </c>
      <c r="C45" s="62">
        <f t="shared" si="5"/>
        <v>0</v>
      </c>
      <c r="E45">
        <f t="shared" si="6"/>
        <v>3</v>
      </c>
      <c r="G45" s="63" t="str">
        <f t="shared" si="7"/>
        <v>CPU – 08.02.07</v>
      </c>
      <c r="H45" s="63" t="str">
        <f>VLOOKUP(A45,ORÇAMENTO!$A:$O,6,0)</f>
        <v>Composição</v>
      </c>
      <c r="I45" s="64" t="str">
        <f>VLOOKUP(A45,ORÇAMENTO!$A:$O,8,0)</f>
        <v>CABOS DE ALUMÍNIO MULTIPLEXADOS, COM 3 CONDUTORES FASE EM ALUMÍNIO ISOLADOS 0,6/ 1 KV E CONDUTORES MENSAGEIRO (NEUTRO) NU EM LIGA DE ALUMÍNIO - 35 MM²</v>
      </c>
      <c r="J45" s="63" t="str">
        <f>VLOOKUP(A45,ORÇAMENTO!$A:$O,9,0)</f>
        <v>M</v>
      </c>
      <c r="K45" s="65">
        <f t="shared" si="8"/>
        <v>350</v>
      </c>
      <c r="L45" s="65">
        <f>VLOOKUP(A45,ORÇAMENTO!$A:$O,13,0)</f>
        <v>111.48</v>
      </c>
      <c r="M45" s="65">
        <f t="shared" si="9"/>
        <v>39018</v>
      </c>
    </row>
    <row r="46" spans="1:13" x14ac:dyDescent="0.3">
      <c r="A46" t="s">
        <v>39</v>
      </c>
      <c r="B46">
        <v>32</v>
      </c>
      <c r="C46" s="62">
        <f t="shared" si="5"/>
        <v>0</v>
      </c>
      <c r="E46">
        <f t="shared" si="6"/>
        <v>2</v>
      </c>
      <c r="G46" s="63" t="str">
        <f t="shared" si="7"/>
        <v>LOC-BANHEIRO</v>
      </c>
      <c r="H46" s="63" t="str">
        <f>VLOOKUP(A46,ORÇAMENTO!$A:$O,6,0)</f>
        <v>Composição</v>
      </c>
      <c r="I46" s="64" t="str">
        <f>VLOOKUP(A46,ORÇAMENTO!$A:$O,8,0)</f>
        <v>LOCAÇÃO DE BANHEIRO QUIMICO COM 3 LIMPEZAS SEMANAIS</v>
      </c>
      <c r="J46" s="63" t="str">
        <f>VLOOKUP(A46,ORÇAMENTO!$A:$O,9,0)</f>
        <v>MÊS</v>
      </c>
      <c r="K46" s="65">
        <f t="shared" si="8"/>
        <v>32</v>
      </c>
      <c r="L46" s="65">
        <f>VLOOKUP(A46,ORÇAMENTO!$A:$O,13,0)</f>
        <v>1179.71</v>
      </c>
      <c r="M46" s="65">
        <f t="shared" si="9"/>
        <v>37750.720000000001</v>
      </c>
    </row>
    <row r="47" spans="1:13" x14ac:dyDescent="0.3">
      <c r="A47">
        <v>5915014</v>
      </c>
      <c r="B47">
        <v>19401.431039999999</v>
      </c>
      <c r="C47" s="62">
        <f t="shared" si="5"/>
        <v>1.0399999991932418E-3</v>
      </c>
      <c r="E47">
        <f t="shared" si="6"/>
        <v>11</v>
      </c>
      <c r="G47" s="63">
        <f t="shared" si="7"/>
        <v>5915014</v>
      </c>
      <c r="H47" s="63" t="str">
        <f>VLOOKUP(A47,ORÇAMENTO!$A:$O,6,0)</f>
        <v>Serv SICRO</v>
      </c>
      <c r="I47" s="64" t="str">
        <f>VLOOKUP(A47,ORÇAMENTO!$A:$O,8,0)</f>
        <v>TRANSPORTE COM CAMINHÃO CARROCERIA COM CAPACIDADE DE 11,5 T E COM GUINDAUTO COM CAPACIDADE DE ELEVAÇÃO DE 11,9 T - RODOVIA PAVIMENTADA</v>
      </c>
      <c r="J47" s="63" t="str">
        <f>VLOOKUP(A47,ORÇAMENTO!$A:$O,9,0)</f>
        <v>TKM</v>
      </c>
      <c r="K47" s="65">
        <f t="shared" si="8"/>
        <v>19401.431039999999</v>
      </c>
      <c r="L47" s="65">
        <f>VLOOKUP(A47,ORÇAMENTO!$A:$O,13,0)</f>
        <v>1.56</v>
      </c>
      <c r="M47" s="65">
        <f t="shared" si="9"/>
        <v>30266.23</v>
      </c>
    </row>
    <row r="48" spans="1:13" x14ac:dyDescent="0.3">
      <c r="A48" t="s">
        <v>322</v>
      </c>
      <c r="B48">
        <v>11</v>
      </c>
      <c r="C48" s="62">
        <f t="shared" si="5"/>
        <v>0</v>
      </c>
      <c r="E48">
        <f t="shared" si="6"/>
        <v>2</v>
      </c>
      <c r="G48" s="63" t="str">
        <f t="shared" si="7"/>
        <v>C4960</v>
      </c>
      <c r="H48" s="63" t="str">
        <f>VLOOKUP(A48,ORÇAMENTO!$A:$O,6,0)</f>
        <v>Composição</v>
      </c>
      <c r="I48" s="64" t="str">
        <f>VLOOKUP(A48,ORÇAMENTO!$A:$O,8,0)</f>
        <v>POSTE DE CONCRETO CIRCULAR, RESISTÊNCIA NOMINAL 200KG, H=11,00M, PESO APROXIMADO 910KG</v>
      </c>
      <c r="J48" s="63" t="str">
        <f>VLOOKUP(A48,ORÇAMENTO!$A:$O,9,0)</f>
        <v>UNID</v>
      </c>
      <c r="K48" s="65">
        <f t="shared" si="8"/>
        <v>11</v>
      </c>
      <c r="L48" s="65">
        <f>VLOOKUP(A48,ORÇAMENTO!$A:$O,13,0)</f>
        <v>2604.4</v>
      </c>
      <c r="M48" s="65">
        <f t="shared" si="9"/>
        <v>28648.400000000001</v>
      </c>
    </row>
    <row r="49" spans="1:13" x14ac:dyDescent="0.3">
      <c r="A49" t="s">
        <v>355</v>
      </c>
      <c r="B49">
        <v>1000</v>
      </c>
      <c r="C49" s="62">
        <f t="shared" si="5"/>
        <v>0</v>
      </c>
      <c r="E49">
        <f t="shared" si="6"/>
        <v>4</v>
      </c>
      <c r="G49" s="63" t="str">
        <f t="shared" si="7"/>
        <v>AUT-015</v>
      </c>
      <c r="H49" s="63" t="str">
        <f>VLOOKUP(A49,ORÇAMENTO!$A:$O,6,0)</f>
        <v>Cotação</v>
      </c>
      <c r="I49" s="64" t="str">
        <f>VLOOKUP(A49,ORÇAMENTO!$A:$O,8,0)</f>
        <v xml:space="preserve">CABO MANGA 8X26 AWG BLINDADO P/SINAL DE INSTRUMENTAÇÃ CLP, SENSOR DE NÍVEL DO PIEZÔMETRO, FORNECIMENTO E INSTALAÇÃO </v>
      </c>
      <c r="J49" s="63" t="str">
        <f>VLOOKUP(A49,ORÇAMENTO!$A:$O,9,0)</f>
        <v>M</v>
      </c>
      <c r="K49" s="65">
        <f t="shared" si="8"/>
        <v>1000</v>
      </c>
      <c r="L49" s="65">
        <f>VLOOKUP(A49,ORÇAMENTO!$A:$O,13,0)</f>
        <v>28.46</v>
      </c>
      <c r="M49" s="65">
        <f t="shared" si="9"/>
        <v>28460</v>
      </c>
    </row>
    <row r="50" spans="1:13" x14ac:dyDescent="0.3">
      <c r="A50" t="s">
        <v>152</v>
      </c>
      <c r="B50">
        <v>202.72349999999997</v>
      </c>
      <c r="C50" s="62">
        <f t="shared" si="5"/>
        <v>3.4999999999740794E-3</v>
      </c>
      <c r="E50">
        <f t="shared" si="6"/>
        <v>8</v>
      </c>
      <c r="G50" s="63" t="str">
        <f t="shared" si="7"/>
        <v>73935/002</v>
      </c>
      <c r="H50" s="63" t="str">
        <f>VLOOKUP(A50,ORÇAMENTO!$A:$O,6,0)</f>
        <v>Composição</v>
      </c>
      <c r="I50" s="64" t="str">
        <f>VLOOKUP(A50,ORÇAMENTO!$A:$O,8,0)</f>
        <v>ALVENARIA EM TIJOLO CERAMICO FURADO 9X19X19CM, 1 VEZ (ESPESSURA 19 CM), ASSENTADO EM ARGAMASSA TRACO 1:4 (CIMENTO E AREIA MEDIA NAO PENEIRADA), PREPARO MANUAL, JUNTA1 CM</v>
      </c>
      <c r="J50" s="63" t="str">
        <f>VLOOKUP(A50,ORÇAMENTO!$A:$O,9,0)</f>
        <v>M2</v>
      </c>
      <c r="K50" s="65">
        <f t="shared" si="8"/>
        <v>202.72349999999997</v>
      </c>
      <c r="L50" s="65">
        <f>VLOOKUP(A50,ORÇAMENTO!$A:$O,13,0)</f>
        <v>133.72</v>
      </c>
      <c r="M50" s="65">
        <f t="shared" si="9"/>
        <v>27108.18</v>
      </c>
    </row>
    <row r="51" spans="1:13" x14ac:dyDescent="0.3">
      <c r="A51">
        <v>99839</v>
      </c>
      <c r="B51">
        <v>40</v>
      </c>
      <c r="C51" s="62">
        <f t="shared" si="5"/>
        <v>0</v>
      </c>
      <c r="E51">
        <f t="shared" si="6"/>
        <v>2</v>
      </c>
      <c r="G51" s="63">
        <f t="shared" si="7"/>
        <v>99839</v>
      </c>
      <c r="H51" s="63" t="str">
        <f>VLOOKUP(A51,ORÇAMENTO!$A:$O,6,0)</f>
        <v>serv sinapi</v>
      </c>
      <c r="I51" s="64" t="str">
        <f>VLOOKUP(A51,ORÇAMENTO!$A:$O,8,0)</f>
        <v>GUARDA-CORPO DE AÇO GALVANIZADO DE 1,10M DE ALTURA, MONTANTES TUBULARES DE 1.1/2 ESPAÇADOS DE 1,20M, TRAVESSA SUPERIOR DE 2, GRADIL FORMADO POR BARRAS CHATAS EM FERRO DE 32X4,8MM, FIXADO COM CHUMBADOR MECÂNICO. AF_04/2019_PS</v>
      </c>
      <c r="J51" s="63" t="str">
        <f>VLOOKUP(A51,ORÇAMENTO!$A:$O,9,0)</f>
        <v>m</v>
      </c>
      <c r="K51" s="65">
        <f t="shared" si="8"/>
        <v>40</v>
      </c>
      <c r="L51" s="65">
        <f>VLOOKUP(A51,ORÇAMENTO!$A:$O,13,0)</f>
        <v>608.32000000000005</v>
      </c>
      <c r="M51" s="65">
        <f t="shared" si="9"/>
        <v>24332.799999999999</v>
      </c>
    </row>
    <row r="52" spans="1:13" x14ac:dyDescent="0.3">
      <c r="A52">
        <v>73346</v>
      </c>
      <c r="B52">
        <v>7.6784250000000007</v>
      </c>
      <c r="C52" s="62">
        <f t="shared" si="5"/>
        <v>8.425000000000793E-3</v>
      </c>
      <c r="E52">
        <f t="shared" si="6"/>
        <v>8</v>
      </c>
      <c r="G52" s="63">
        <f t="shared" si="7"/>
        <v>73346</v>
      </c>
      <c r="H52" s="63" t="str">
        <f>VLOOKUP(A52,ORÇAMENTO!$A:$O,6,0)</f>
        <v>Composição</v>
      </c>
      <c r="I52" s="64" t="str">
        <f>VLOOKUP(A52,ORÇAMENTO!$A:$O,8,0)</f>
        <v>CONCRETO ARMADO DOSADO 15 MPA INCL MAT P/ 1 M3 PREPARO CONF COMP 5845 COLOC CONF COMP 7090 14 M2 DE AREIA MOLDADA FORMAS E ESCORAMENTO CONF COMPS 5306 E 5708 60 KG DE AÇO CA-50 INC MÃO DE OBRA P/CORTE DOBRAGEM MONTAGEM E COLOC NAS FORMAS</v>
      </c>
      <c r="J52" s="63" t="str">
        <f>VLOOKUP(A52,ORÇAMENTO!$A:$O,9,0)</f>
        <v>M3</v>
      </c>
      <c r="K52" s="65">
        <f t="shared" si="8"/>
        <v>7.6784250000000007</v>
      </c>
      <c r="L52" s="65">
        <f>VLOOKUP(A52,ORÇAMENTO!$A:$O,13,0)</f>
        <v>2989.49</v>
      </c>
      <c r="M52" s="65">
        <f t="shared" si="9"/>
        <v>22954.57</v>
      </c>
    </row>
    <row r="53" spans="1:13" x14ac:dyDescent="0.3">
      <c r="A53" t="s">
        <v>16</v>
      </c>
      <c r="B53">
        <v>422</v>
      </c>
      <c r="C53" s="62">
        <f t="shared" si="5"/>
        <v>0</v>
      </c>
      <c r="E53">
        <f t="shared" si="6"/>
        <v>3</v>
      </c>
      <c r="G53" s="63" t="str">
        <f t="shared" si="7"/>
        <v>CERCA-6 FIOS</v>
      </c>
      <c r="H53" s="63" t="str">
        <f>VLOOKUP(A53,ORÇAMENTO!$A:$O,6,0)</f>
        <v>Composição</v>
      </c>
      <c r="I53" s="64" t="str">
        <f>VLOOKUP(A53,ORÇAMENTO!$A:$O,8,0)</f>
        <v>CERCA COM 6 FIOS DE ARAME FARPADO E MOURÃO DE CONCRETO DE SEÇÃO QUADRADA DE 11 CM A CADA 2,5 M E ESTICADOR DE 15 CM A CADA 50 M - AREIA E BRITA COMERCIAIS</v>
      </c>
      <c r="J53" s="63" t="str">
        <f>VLOOKUP(A53,ORÇAMENTO!$A:$O,9,0)</f>
        <v>M</v>
      </c>
      <c r="K53" s="65">
        <f t="shared" si="8"/>
        <v>422</v>
      </c>
      <c r="L53" s="65">
        <f>VLOOKUP(A53,ORÇAMENTO!$A:$O,13,0)</f>
        <v>53</v>
      </c>
      <c r="M53" s="65">
        <f t="shared" si="9"/>
        <v>22366</v>
      </c>
    </row>
    <row r="54" spans="1:13" x14ac:dyDescent="0.3">
      <c r="A54" t="s">
        <v>353</v>
      </c>
      <c r="B54">
        <v>6</v>
      </c>
      <c r="C54" s="62">
        <f t="shared" si="5"/>
        <v>0</v>
      </c>
      <c r="E54">
        <f t="shared" si="6"/>
        <v>1</v>
      </c>
      <c r="G54" s="63" t="str">
        <f t="shared" si="7"/>
        <v>AUT-014</v>
      </c>
      <c r="H54" s="63" t="str">
        <f>VLOOKUP(A54,ORÇAMENTO!$A:$O,6,0)</f>
        <v>Cotação</v>
      </c>
      <c r="I54" s="64" t="str">
        <f>VLOOKUP(A54,ORÇAMENTO!$A:$O,8,0)</f>
        <v>MEDIDOR DE NÍVEL DE ÁGUA DIGITAL, SENSOR DE NÍVEL LÍQUIDO SUBMERSÍVEL, LCD NÍVEL DO POÇO PIEZÔMETROS, 1M 5M FAIXA, 4-20M, FORNECIMENTO E INSTALAÇÃO</v>
      </c>
      <c r="J54" s="63" t="str">
        <f>VLOOKUP(A54,ORÇAMENTO!$A:$O,9,0)</f>
        <v>UND</v>
      </c>
      <c r="K54" s="65">
        <f t="shared" si="8"/>
        <v>6</v>
      </c>
      <c r="L54" s="65">
        <f>VLOOKUP(A54,ORÇAMENTO!$A:$O,13,0)</f>
        <v>3452.3</v>
      </c>
      <c r="M54" s="65">
        <f t="shared" si="9"/>
        <v>20713.8</v>
      </c>
    </row>
    <row r="55" spans="1:13" x14ac:dyDescent="0.3">
      <c r="A55" t="s">
        <v>151</v>
      </c>
      <c r="B55">
        <v>1</v>
      </c>
      <c r="C55" s="62">
        <f t="shared" si="5"/>
        <v>0</v>
      </c>
      <c r="E55">
        <f t="shared" si="6"/>
        <v>1</v>
      </c>
      <c r="G55" s="63" t="str">
        <f t="shared" si="7"/>
        <v>SERV-COMISS</v>
      </c>
      <c r="H55" s="63" t="str">
        <f>VLOOKUP(A55,ORÇAMENTO!$A:$O,6,0)</f>
        <v>Composição</v>
      </c>
      <c r="I55" s="64" t="str">
        <f>VLOOKUP(A55,ORÇAMENTO!$A:$O,8,0)</f>
        <v>SERVIÇOS DE COMISSIONAMENTO E STARTUP</v>
      </c>
      <c r="J55" s="63" t="str">
        <f>VLOOKUP(A55,ORÇAMENTO!$A:$O,9,0)</f>
        <v>UNID</v>
      </c>
      <c r="K55" s="65">
        <f t="shared" si="8"/>
        <v>1</v>
      </c>
      <c r="L55" s="65">
        <f>VLOOKUP(A55,ORÇAMENTO!$A:$O,13,0)</f>
        <v>20321.009999999998</v>
      </c>
      <c r="M55" s="65">
        <f t="shared" si="9"/>
        <v>20321.009999999998</v>
      </c>
    </row>
    <row r="56" spans="1:13" x14ac:dyDescent="0.3">
      <c r="A56">
        <v>97668</v>
      </c>
      <c r="B56">
        <v>680</v>
      </c>
      <c r="C56" s="62">
        <f t="shared" si="5"/>
        <v>0</v>
      </c>
      <c r="E56">
        <f t="shared" si="6"/>
        <v>3</v>
      </c>
      <c r="G56" s="63">
        <f t="shared" si="7"/>
        <v>97668</v>
      </c>
      <c r="H56" s="63" t="str">
        <f>VLOOKUP(A56,ORÇAMENTO!$A:$O,6,0)</f>
        <v>Serv SINAPI</v>
      </c>
      <c r="I56" s="64" t="str">
        <f>VLOOKUP(A56,ORÇAMENTO!$A:$O,8,0)</f>
        <v>ELETRODUTO FLEXÍVEL CORRUGADO, PEAD, DN 63 (2"), PARA REDE ENTERRADA DE DISTRIBUIÇÃO DE ENERGIA ELÉTRICA - FORNECIMENTO E INSTALAÇÃO. AF_12/2021</v>
      </c>
      <c r="J56" s="63" t="str">
        <f>VLOOKUP(A56,ORÇAMENTO!$A:$O,9,0)</f>
        <v>M</v>
      </c>
      <c r="K56" s="65">
        <f t="shared" si="8"/>
        <v>680</v>
      </c>
      <c r="L56" s="65">
        <f>VLOOKUP(A56,ORÇAMENTO!$A:$O,13,0)</f>
        <v>27.77</v>
      </c>
      <c r="M56" s="65">
        <f t="shared" si="9"/>
        <v>18883.599999999999</v>
      </c>
    </row>
    <row r="57" spans="1:13" x14ac:dyDescent="0.3">
      <c r="A57" t="s">
        <v>20</v>
      </c>
      <c r="B57">
        <v>16</v>
      </c>
      <c r="C57" s="62">
        <f t="shared" si="5"/>
        <v>0</v>
      </c>
      <c r="E57">
        <f t="shared" si="6"/>
        <v>2</v>
      </c>
      <c r="G57" s="63" t="str">
        <f t="shared" si="7"/>
        <v>73847/002</v>
      </c>
      <c r="H57" s="63" t="str">
        <f>VLOOKUP(A57,ORÇAMENTO!$A:$O,6,0)</f>
        <v>Composição</v>
      </c>
      <c r="I57" s="64" t="str">
        <f>VLOOKUP(A57,ORÇAMENTO!$A:$O,8,0)</f>
        <v>ALUGUEL CONTAINER/ESCRIT/WC C/1 VASO/1 LAV/1 MIC/4 CHUV LARG =2,20M COMPR=6,20M ALT=2,50M CHAPA ACO NERV TRAPEZ FORROC/ ISOL TERMO ACUST CHASSIS REFORC PISO COMPENS NAVAL INCL INST ELETR/HIDRO-SANIT EXCL TRANSP/CARGA/DESCARGA</v>
      </c>
      <c r="J57" s="63" t="str">
        <f>VLOOKUP(A57,ORÇAMENTO!$A:$O,9,0)</f>
        <v>MÊS</v>
      </c>
      <c r="K57" s="65">
        <f t="shared" si="8"/>
        <v>16</v>
      </c>
      <c r="L57" s="65">
        <f>VLOOKUP(A57,ORÇAMENTO!$A:$O,13,0)</f>
        <v>1149.23</v>
      </c>
      <c r="M57" s="65">
        <f t="shared" si="9"/>
        <v>18387.68</v>
      </c>
    </row>
    <row r="58" spans="1:13" x14ac:dyDescent="0.3">
      <c r="A58" t="s">
        <v>142</v>
      </c>
      <c r="B58">
        <v>3</v>
      </c>
      <c r="C58" s="62">
        <f t="shared" si="5"/>
        <v>0</v>
      </c>
      <c r="E58">
        <f t="shared" si="6"/>
        <v>1</v>
      </c>
      <c r="G58" s="63" t="str">
        <f t="shared" si="7"/>
        <v>AUT-004</v>
      </c>
      <c r="H58" s="63" t="str">
        <f>VLOOKUP(A58,ORÇAMENTO!$A:$O,6,0)</f>
        <v>Cotação</v>
      </c>
      <c r="I58" s="64" t="str">
        <f>VLOOKUP(A58,ORÇAMENTO!$A:$O,8,0)</f>
        <v>QUADRO DE FORÇA COM DISJUNTOR 1P 6A, DISJUNTOR 2P 4A, DISJUNTOR 3P 25A, TRILHO, CAIXA DE MONTAGEM METÁLICA COM CHAPA DE MONTAGEM DE 1,5MM, PINTURA EM EPÓXI NA COR CINZA, ACESSÓRIO E MONTAGEM.</v>
      </c>
      <c r="J58" s="63" t="str">
        <f>VLOOKUP(A58,ORÇAMENTO!$A:$O,9,0)</f>
        <v>CJ</v>
      </c>
      <c r="K58" s="65">
        <f t="shared" si="8"/>
        <v>3</v>
      </c>
      <c r="L58" s="65">
        <f>VLOOKUP(A58,ORÇAMENTO!$A:$O,13,0)</f>
        <v>6074.1</v>
      </c>
      <c r="M58" s="65">
        <f t="shared" si="9"/>
        <v>18222.3</v>
      </c>
    </row>
    <row r="59" spans="1:13" x14ac:dyDescent="0.3">
      <c r="A59">
        <v>84076</v>
      </c>
      <c r="B59">
        <v>372.16700000000003</v>
      </c>
      <c r="C59" s="62">
        <f t="shared" si="5"/>
        <v>7.0000000000050022E-3</v>
      </c>
      <c r="E59">
        <f t="shared" si="6"/>
        <v>7</v>
      </c>
      <c r="G59" s="63">
        <f t="shared" si="7"/>
        <v>84076</v>
      </c>
      <c r="H59" s="63" t="str">
        <f>VLOOKUP(A59,ORÇAMENTO!$A:$O,6,0)</f>
        <v>Composição</v>
      </c>
      <c r="I59" s="64" t="str">
        <f>VLOOKUP(A59,ORÇAMENTO!$A:$O,8,0)</f>
        <v>REBOCO TRACO 1:3 (CIMENTO E AREIA MEDIA NAO PENEIRADA), PREPARO MANUAL DA ARGAMASSA</v>
      </c>
      <c r="J59" s="63" t="str">
        <f>VLOOKUP(A59,ORÇAMENTO!$A:$O,9,0)</f>
        <v>M2</v>
      </c>
      <c r="K59" s="65">
        <f t="shared" si="8"/>
        <v>372.16700000000003</v>
      </c>
      <c r="L59" s="65">
        <f>VLOOKUP(A59,ORÇAMENTO!$A:$O,13,0)</f>
        <v>44.54</v>
      </c>
      <c r="M59" s="65">
        <f t="shared" si="9"/>
        <v>16576.310000000001</v>
      </c>
    </row>
    <row r="60" spans="1:13" x14ac:dyDescent="0.3">
      <c r="A60">
        <v>72078</v>
      </c>
      <c r="B60">
        <v>77.2</v>
      </c>
      <c r="C60" s="62">
        <f t="shared" si="5"/>
        <v>0</v>
      </c>
      <c r="E60">
        <f t="shared" si="6"/>
        <v>4</v>
      </c>
      <c r="G60" s="63">
        <f t="shared" si="7"/>
        <v>72078</v>
      </c>
      <c r="H60" s="63" t="str">
        <f>VLOOKUP(A60,ORÇAMENTO!$A:$O,6,0)</f>
        <v>Composição</v>
      </c>
      <c r="I60" s="64" t="str">
        <f>VLOOKUP(A60,ORÇAMENTO!$A:$O,8,0)</f>
        <v>ESTRUTURA DE MADEIRA DE LEI PRIMEIRA QUALIDADE, SERRADA, NAO APARELHADA, PARA TELHAS CERAMICAS, VAOS DE 7M ATE 10 M</v>
      </c>
      <c r="J60" s="63" t="str">
        <f>VLOOKUP(A60,ORÇAMENTO!$A:$O,9,0)</f>
        <v>M2</v>
      </c>
      <c r="K60" s="65">
        <f t="shared" si="8"/>
        <v>77.2</v>
      </c>
      <c r="L60" s="65">
        <f>VLOOKUP(A60,ORÇAMENTO!$A:$O,13,0)</f>
        <v>202.51</v>
      </c>
      <c r="M60" s="65">
        <f t="shared" si="9"/>
        <v>15633.77</v>
      </c>
    </row>
    <row r="61" spans="1:13" x14ac:dyDescent="0.3">
      <c r="A61" t="s">
        <v>167</v>
      </c>
      <c r="B61">
        <v>8</v>
      </c>
      <c r="C61" s="62">
        <f t="shared" si="5"/>
        <v>0</v>
      </c>
      <c r="E61">
        <f t="shared" si="6"/>
        <v>1</v>
      </c>
      <c r="G61" s="63" t="str">
        <f t="shared" si="7"/>
        <v>INSTAL-ELET</v>
      </c>
      <c r="H61" s="63" t="str">
        <f>VLOOKUP(A61,ORÇAMENTO!$A:$O,6,0)</f>
        <v>Composição</v>
      </c>
      <c r="I61" s="64" t="str">
        <f>VLOOKUP(A61,ORÇAMENTO!$A:$O,8,0)</f>
        <v>SERVIÇOS DE INSTALAÇÃO DO SISTEMA ELÉTRICO</v>
      </c>
      <c r="J61" s="63" t="str">
        <f>VLOOKUP(A61,ORÇAMENTO!$A:$O,9,0)</f>
        <v>DIA</v>
      </c>
      <c r="K61" s="65">
        <f t="shared" si="8"/>
        <v>8</v>
      </c>
      <c r="L61" s="65">
        <f>VLOOKUP(A61,ORÇAMENTO!$A:$O,13,0)</f>
        <v>1832.1</v>
      </c>
      <c r="M61" s="65">
        <f t="shared" si="9"/>
        <v>14656.8</v>
      </c>
    </row>
    <row r="62" spans="1:13" x14ac:dyDescent="0.3">
      <c r="A62" t="s">
        <v>284</v>
      </c>
      <c r="B62">
        <v>2000</v>
      </c>
      <c r="C62" s="62">
        <f t="shared" si="5"/>
        <v>0</v>
      </c>
      <c r="E62">
        <f t="shared" si="6"/>
        <v>4</v>
      </c>
      <c r="G62" s="63" t="str">
        <f t="shared" si="7"/>
        <v>I6819</v>
      </c>
      <c r="H62" s="63" t="str">
        <f>VLOOKUP(A62,ORÇAMENTO!$A:$O,6,0)</f>
        <v>Insumo SEINFRA</v>
      </c>
      <c r="I62" s="64" t="str">
        <f>VLOOKUP(A62,ORÇAMENTO!$A:$O,8,0)</f>
        <v>CABO DE FIBRA ÓTICA, 04 PARES</v>
      </c>
      <c r="J62" s="63" t="str">
        <f>VLOOKUP(A62,ORÇAMENTO!$A:$O,9,0)</f>
        <v>M</v>
      </c>
      <c r="K62" s="65">
        <f t="shared" si="8"/>
        <v>2000</v>
      </c>
      <c r="L62" s="65">
        <f>VLOOKUP(A62,ORÇAMENTO!$A:$O,13,0)</f>
        <v>6.58</v>
      </c>
      <c r="M62" s="65">
        <f t="shared" si="9"/>
        <v>13160</v>
      </c>
    </row>
    <row r="63" spans="1:13" x14ac:dyDescent="0.3">
      <c r="A63">
        <v>2003247</v>
      </c>
      <c r="B63">
        <v>24</v>
      </c>
      <c r="C63" s="62">
        <f t="shared" si="5"/>
        <v>0</v>
      </c>
      <c r="E63">
        <f t="shared" si="6"/>
        <v>2</v>
      </c>
      <c r="G63" s="63">
        <f t="shared" si="7"/>
        <v>2003247</v>
      </c>
      <c r="H63" s="63" t="str">
        <f>VLOOKUP(A63,ORÇAMENTO!$A:$O,6,0)</f>
        <v>Serv SICRO</v>
      </c>
      <c r="I63" s="64" t="str">
        <f>VLOOKUP(A63,ORÇAMENTO!$A:$O,8,0)</f>
        <v>DISSIPADOR DE ENERGIA - DES 60-180 - AREIA, BRITA E PEDRA DE MÃO COMERCIAIS</v>
      </c>
      <c r="J63" s="63" t="str">
        <f>VLOOKUP(A63,ORÇAMENTO!$A:$O,9,0)</f>
        <v>UN</v>
      </c>
      <c r="K63" s="65">
        <f t="shared" si="8"/>
        <v>24</v>
      </c>
      <c r="L63" s="65">
        <f>VLOOKUP(A63,ORÇAMENTO!$A:$O,13,0)</f>
        <v>510.09</v>
      </c>
      <c r="M63" s="65">
        <f t="shared" si="9"/>
        <v>12242.16</v>
      </c>
    </row>
    <row r="64" spans="1:13" x14ac:dyDescent="0.3">
      <c r="A64">
        <v>5213441</v>
      </c>
      <c r="B64">
        <v>20</v>
      </c>
      <c r="C64" s="62">
        <f t="shared" si="5"/>
        <v>0</v>
      </c>
      <c r="E64">
        <f t="shared" si="6"/>
        <v>2</v>
      </c>
      <c r="G64" s="63">
        <f t="shared" si="7"/>
        <v>5213441</v>
      </c>
      <c r="H64" s="63" t="str">
        <f>VLOOKUP(A64,ORÇAMENTO!$A:$O,6,0)</f>
        <v>Serv SICRO</v>
      </c>
      <c r="I64" s="64" t="str">
        <f>VLOOKUP(A64,ORÇAMENTO!$A:$O,8,0)</f>
        <v>PLACA DE REGULAMENTAÇÃO EM AÇO D = 0,80 M - PELÍCULA RETRORREFLETIVA TIPO I + SI - FORNECIMENTO E IMPLANTAÇÃO</v>
      </c>
      <c r="J64" s="63" t="str">
        <f>VLOOKUP(A64,ORÇAMENTO!$A:$O,9,0)</f>
        <v>UN</v>
      </c>
      <c r="K64" s="65">
        <f t="shared" si="8"/>
        <v>20</v>
      </c>
      <c r="L64" s="65">
        <f>VLOOKUP(A64,ORÇAMENTO!$A:$O,13,0)</f>
        <v>608.59</v>
      </c>
      <c r="M64" s="65">
        <f t="shared" si="9"/>
        <v>12171.8</v>
      </c>
    </row>
    <row r="65" spans="1:13" x14ac:dyDescent="0.3">
      <c r="A65" t="s">
        <v>154</v>
      </c>
      <c r="B65">
        <v>77.2</v>
      </c>
      <c r="C65" s="62">
        <f t="shared" si="5"/>
        <v>0</v>
      </c>
      <c r="E65">
        <f t="shared" si="6"/>
        <v>4</v>
      </c>
      <c r="G65" s="63" t="str">
        <f t="shared" si="7"/>
        <v>73938/001</v>
      </c>
      <c r="H65" s="63" t="str">
        <f>VLOOKUP(A65,ORÇAMENTO!$A:$O,6,0)</f>
        <v>Composição</v>
      </c>
      <c r="I65" s="64" t="str">
        <f>VLOOKUP(A65,ORÇAMENTO!$A:$O,8,0)</f>
        <v>COBERTURA EM TELHA CERAMICA TIPO COLONIAL, COM ARGAMASSA TRACO 1:3 (CIMENTO E AREIA)</v>
      </c>
      <c r="J65" s="63" t="str">
        <f>VLOOKUP(A65,ORÇAMENTO!$A:$O,9,0)</f>
        <v>M2</v>
      </c>
      <c r="K65" s="65">
        <f t="shared" si="8"/>
        <v>77.2</v>
      </c>
      <c r="L65" s="65">
        <f>VLOOKUP(A65,ORÇAMENTO!$A:$O,13,0)</f>
        <v>157</v>
      </c>
      <c r="M65" s="65">
        <f t="shared" si="9"/>
        <v>12120.4</v>
      </c>
    </row>
    <row r="66" spans="1:13" x14ac:dyDescent="0.3">
      <c r="A66" t="s">
        <v>325</v>
      </c>
      <c r="B66">
        <v>5</v>
      </c>
      <c r="C66" s="62">
        <f t="shared" si="5"/>
        <v>0</v>
      </c>
      <c r="E66">
        <f t="shared" si="6"/>
        <v>1</v>
      </c>
      <c r="G66" s="63" t="str">
        <f t="shared" si="7"/>
        <v>C4970</v>
      </c>
      <c r="H66" s="63" t="str">
        <f>VLOOKUP(A66,ORÇAMENTO!$A:$O,6,0)</f>
        <v>Composição</v>
      </c>
      <c r="I66" s="64" t="str">
        <f>VLOOKUP(A66,ORÇAMENTO!$A:$O,8,0)</f>
        <v>POSTE DE CONCRETO DUPLO T, RESISTÊNCIA NOMINAL 300KG, H= 9,00M, PESO APROXIMADO 845KG</v>
      </c>
      <c r="J66" s="63" t="str">
        <f>VLOOKUP(A66,ORÇAMENTO!$A:$O,9,0)</f>
        <v>UNID</v>
      </c>
      <c r="K66" s="65">
        <f t="shared" si="8"/>
        <v>5</v>
      </c>
      <c r="L66" s="65">
        <f>VLOOKUP(A66,ORÇAMENTO!$A:$O,13,0)</f>
        <v>2399.5100000000002</v>
      </c>
      <c r="M66" s="65">
        <f t="shared" si="9"/>
        <v>11997.55</v>
      </c>
    </row>
    <row r="67" spans="1:13" x14ac:dyDescent="0.3">
      <c r="A67" t="s">
        <v>26</v>
      </c>
      <c r="B67">
        <v>24</v>
      </c>
      <c r="C67" s="62">
        <f t="shared" ref="C67:C98" si="10">+B67-TRUNC(B67,2)</f>
        <v>0</v>
      </c>
      <c r="E67">
        <f t="shared" ref="E67:E98" si="11">LEN(B67)</f>
        <v>2</v>
      </c>
      <c r="G67" s="63" t="str">
        <f t="shared" ref="G67:G98" si="12">+A67</f>
        <v>73803/001</v>
      </c>
      <c r="H67" s="63" t="str">
        <f>VLOOKUP(A67,ORÇAMENTO!$A:$O,6,0)</f>
        <v>Composição</v>
      </c>
      <c r="I67" s="64" t="str">
        <f>VLOOKUP(A67,ORÇAMENTO!$A:$O,8,0)</f>
        <v>GALPAO ABERTO PARA OFICINA E DEPOSITO DE CANTEIRO DE OBRAS, EM MADEIRA DE LEI</v>
      </c>
      <c r="J67" s="63" t="str">
        <f>VLOOKUP(A67,ORÇAMENTO!$A:$O,9,0)</f>
        <v xml:space="preserve">M2 </v>
      </c>
      <c r="K67" s="65">
        <f t="shared" ref="K67:K98" si="13">+B67</f>
        <v>24</v>
      </c>
      <c r="L67" s="65">
        <f>VLOOKUP(A67,ORÇAMENTO!$A:$O,13,0)</f>
        <v>497.24</v>
      </c>
      <c r="M67" s="65">
        <f t="shared" ref="M67:M98" si="14">TRUNC(L67*K67,2)</f>
        <v>11933.76</v>
      </c>
    </row>
    <row r="68" spans="1:13" x14ac:dyDescent="0.3">
      <c r="A68" t="s">
        <v>158</v>
      </c>
      <c r="B68">
        <v>77.2</v>
      </c>
      <c r="C68" s="62">
        <f t="shared" si="10"/>
        <v>0</v>
      </c>
      <c r="E68">
        <f t="shared" si="11"/>
        <v>4</v>
      </c>
      <c r="G68" s="63" t="str">
        <f t="shared" si="12"/>
        <v>74202/1</v>
      </c>
      <c r="H68" s="63" t="str">
        <f>VLOOKUP(A68,ORÇAMENTO!$A:$O,6,0)</f>
        <v>Composição</v>
      </c>
      <c r="I68" s="64" t="str">
        <f>VLOOKUP(A68,ORÇAMENTO!$A:$O,8,0)</f>
        <v>LAJE PRE-MOLDADA P/FORRO, SOBRECARGA 100KG/M2, VAOS ATE 3,50M/E=8CM, C/LAJOTAS E CAP.C/CONC FCK=20MPA, 3CM, INTER-EIXO 38CM, C/ESCORAMENTO (REAPR.3X) E FERRAGEM NEGATIVA</v>
      </c>
      <c r="J68" s="63" t="str">
        <f>VLOOKUP(A68,ORÇAMENTO!$A:$O,9,0)</f>
        <v>M2</v>
      </c>
      <c r="K68" s="65">
        <f t="shared" si="13"/>
        <v>77.2</v>
      </c>
      <c r="L68" s="65">
        <f>VLOOKUP(A68,ORÇAMENTO!$A:$O,13,0)</f>
        <v>145.61000000000001</v>
      </c>
      <c r="M68" s="65">
        <f t="shared" si="14"/>
        <v>11241.09</v>
      </c>
    </row>
    <row r="69" spans="1:13" x14ac:dyDescent="0.3">
      <c r="A69" t="s">
        <v>168</v>
      </c>
      <c r="B69">
        <v>6</v>
      </c>
      <c r="C69" s="62">
        <f t="shared" si="10"/>
        <v>0</v>
      </c>
      <c r="E69">
        <f t="shared" si="11"/>
        <v>1</v>
      </c>
      <c r="G69" s="63" t="str">
        <f t="shared" si="12"/>
        <v>INSTAL-SPDA</v>
      </c>
      <c r="H69" s="63" t="str">
        <f>VLOOKUP(A69,ORÇAMENTO!$A:$O,6,0)</f>
        <v>Composição</v>
      </c>
      <c r="I69" s="64" t="str">
        <f>VLOOKUP(A69,ORÇAMENTO!$A:$O,8,0)</f>
        <v>SERVIÇOS DE INSTALAÇÃO DO SPDA</v>
      </c>
      <c r="J69" s="63" t="str">
        <f>VLOOKUP(A69,ORÇAMENTO!$A:$O,9,0)</f>
        <v>DIA</v>
      </c>
      <c r="K69" s="65">
        <f t="shared" si="13"/>
        <v>6</v>
      </c>
      <c r="L69" s="65">
        <f>VLOOKUP(A69,ORÇAMENTO!$A:$O,13,0)</f>
        <v>1832.1</v>
      </c>
      <c r="M69" s="65">
        <f t="shared" si="14"/>
        <v>10992.6</v>
      </c>
    </row>
    <row r="70" spans="1:13" x14ac:dyDescent="0.3">
      <c r="A70" t="s">
        <v>53</v>
      </c>
      <c r="B70">
        <v>14.8</v>
      </c>
      <c r="C70" s="62">
        <f t="shared" si="10"/>
        <v>0</v>
      </c>
      <c r="E70">
        <f t="shared" si="11"/>
        <v>4</v>
      </c>
      <c r="G70" s="63" t="str">
        <f t="shared" si="12"/>
        <v>74209/1</v>
      </c>
      <c r="H70" s="63" t="str">
        <f>VLOOKUP(A70,ORÇAMENTO!$A:$O,6,0)</f>
        <v>Composição</v>
      </c>
      <c r="I70" s="64" t="str">
        <f>VLOOKUP(A70,ORÇAMENTO!$A:$O,8,0)</f>
        <v>PLACA DE OBRA EM CHAPA DE ACO GALVANIZADO</v>
      </c>
      <c r="J70" s="63" t="str">
        <f>VLOOKUP(A70,ORÇAMENTO!$A:$O,9,0)</f>
        <v>M2</v>
      </c>
      <c r="K70" s="65">
        <f t="shared" si="13"/>
        <v>14.8</v>
      </c>
      <c r="L70" s="65">
        <f>VLOOKUP(A70,ORÇAMENTO!$A:$O,13,0)</f>
        <v>668.33</v>
      </c>
      <c r="M70" s="65">
        <f t="shared" si="14"/>
        <v>9891.2800000000007</v>
      </c>
    </row>
    <row r="71" spans="1:13" x14ac:dyDescent="0.3">
      <c r="A71" t="s">
        <v>24</v>
      </c>
      <c r="B71">
        <v>8</v>
      </c>
      <c r="C71" s="62">
        <f t="shared" si="10"/>
        <v>0</v>
      </c>
      <c r="E71">
        <f t="shared" si="11"/>
        <v>1</v>
      </c>
      <c r="G71" s="63" t="str">
        <f t="shared" si="12"/>
        <v>73847/004</v>
      </c>
      <c r="H71" s="63" t="str">
        <f>VLOOKUP(A71,ORÇAMENTO!$A:$O,6,0)</f>
        <v>Composição</v>
      </c>
      <c r="I71" s="64" t="str">
        <f>VLOOKUP(A71,ORÇAMENTO!$A:$O,8,0)</f>
        <v>ALUGUEL CONTAINER PARA ESCRITÓRIO/DEPÓSITO C/ BANHEIRO OU IMÓVEL COM A MESMA FINALIDADE</v>
      </c>
      <c r="J71" s="63" t="str">
        <f>VLOOKUP(A71,ORÇAMENTO!$A:$O,9,0)</f>
        <v>MÊS</v>
      </c>
      <c r="K71" s="65">
        <f t="shared" si="13"/>
        <v>8</v>
      </c>
      <c r="L71" s="65">
        <f>VLOOKUP(A71,ORÇAMENTO!$A:$O,13,0)</f>
        <v>1233.3499999999999</v>
      </c>
      <c r="M71" s="65">
        <f t="shared" si="14"/>
        <v>9866.7999999999993</v>
      </c>
    </row>
    <row r="72" spans="1:13" x14ac:dyDescent="0.3">
      <c r="A72" t="s">
        <v>135</v>
      </c>
      <c r="B72">
        <v>18</v>
      </c>
      <c r="C72" s="62">
        <f t="shared" si="10"/>
        <v>0</v>
      </c>
      <c r="E72">
        <f t="shared" si="11"/>
        <v>2</v>
      </c>
      <c r="G72" s="63" t="str">
        <f t="shared" si="12"/>
        <v>MARCO-TOP</v>
      </c>
      <c r="H72" s="63" t="str">
        <f>VLOOKUP(A72,ORÇAMENTO!$A:$O,6,0)</f>
        <v>Composição</v>
      </c>
      <c r="I72" s="64" t="str">
        <f>VLOOKUP(A72,ORÇAMENTO!$A:$O,8,0)</f>
        <v>MARCOS TOPOGRÁFICOS DE SUPERFÍCIE</v>
      </c>
      <c r="J72" s="63" t="str">
        <f>VLOOKUP(A72,ORÇAMENTO!$A:$O,9,0)</f>
        <v>UNID</v>
      </c>
      <c r="K72" s="65">
        <f t="shared" si="13"/>
        <v>18</v>
      </c>
      <c r="L72" s="65">
        <f>VLOOKUP(A72,ORÇAMENTO!$A:$O,13,0)</f>
        <v>539.51</v>
      </c>
      <c r="M72" s="65">
        <f t="shared" si="14"/>
        <v>9711.18</v>
      </c>
    </row>
    <row r="73" spans="1:13" x14ac:dyDescent="0.3">
      <c r="A73">
        <v>94970</v>
      </c>
      <c r="B73">
        <v>16.2</v>
      </c>
      <c r="C73" s="62">
        <f t="shared" si="10"/>
        <v>0</v>
      </c>
      <c r="E73">
        <f t="shared" si="11"/>
        <v>4</v>
      </c>
      <c r="G73" s="63">
        <f t="shared" si="12"/>
        <v>94970</v>
      </c>
      <c r="H73" s="63" t="str">
        <f>VLOOKUP(A73,ORÇAMENTO!$A:$O,6,0)</f>
        <v>serv sinapi</v>
      </c>
      <c r="I73" s="64" t="str">
        <f>VLOOKUP(A73,ORÇAMENTO!$A:$O,8,0)</f>
        <v>CONCRETO FCK = 20MPA, TRAÇO 1:2,7:3 (EM MASSA SECA DE CIMENTO/ AREIA MÉDIA/ BRITA 1) - PREPARO MECÂNICO COM BETONEIRA 600 L. AF_05/2021</v>
      </c>
      <c r="J73" s="63" t="str">
        <f>VLOOKUP(A73,ORÇAMENTO!$A:$O,9,0)</f>
        <v>M3</v>
      </c>
      <c r="K73" s="65">
        <f t="shared" si="13"/>
        <v>16.2</v>
      </c>
      <c r="L73" s="65">
        <f>VLOOKUP(A73,ORÇAMENTO!$A:$O,13,0)</f>
        <v>582.24</v>
      </c>
      <c r="M73" s="65">
        <f t="shared" si="14"/>
        <v>9432.2800000000007</v>
      </c>
    </row>
    <row r="74" spans="1:13" x14ac:dyDescent="0.3">
      <c r="A74" t="s">
        <v>28</v>
      </c>
      <c r="B74">
        <v>3</v>
      </c>
      <c r="C74" s="62">
        <f t="shared" si="10"/>
        <v>0</v>
      </c>
      <c r="E74">
        <f t="shared" si="11"/>
        <v>1</v>
      </c>
      <c r="G74" s="63" t="str">
        <f t="shared" si="12"/>
        <v>74197/001</v>
      </c>
      <c r="H74" s="63" t="str">
        <f>VLOOKUP(A74,ORÇAMENTO!$A:$O,6,0)</f>
        <v>Composição</v>
      </c>
      <c r="I74" s="64" t="str">
        <f>VLOOKUP(A74,ORÇAMENTO!$A:$O,8,0)</f>
        <v>FOSSA SEPTICA EM ALVENARIA DE TIJOLO CERAMICO MACICO DIMENSOES EXTERNAS 1,90X1,10X1,40M, 1.500 LITROS, REVESTIDA INTERNAMENTE COM BARRA LISA, COM TAMPA EM CONCRETO ARMADO COM ESPESSURA 8CM</v>
      </c>
      <c r="J74" s="63" t="str">
        <f>VLOOKUP(A74,ORÇAMENTO!$A:$O,9,0)</f>
        <v>UNID</v>
      </c>
      <c r="K74" s="65">
        <f t="shared" si="13"/>
        <v>3</v>
      </c>
      <c r="L74" s="65">
        <f>VLOOKUP(A74,ORÇAMENTO!$A:$O,13,0)</f>
        <v>2983.74</v>
      </c>
      <c r="M74" s="65">
        <f t="shared" si="14"/>
        <v>8951.2199999999993</v>
      </c>
    </row>
    <row r="75" spans="1:13" x14ac:dyDescent="0.3">
      <c r="A75" t="s">
        <v>359</v>
      </c>
      <c r="B75">
        <v>1</v>
      </c>
      <c r="C75" s="62">
        <f t="shared" si="10"/>
        <v>0</v>
      </c>
      <c r="E75">
        <f t="shared" si="11"/>
        <v>1</v>
      </c>
      <c r="G75" s="63" t="str">
        <f t="shared" si="12"/>
        <v>AUT-016</v>
      </c>
      <c r="H75" s="63" t="str">
        <f>VLOOKUP(A75,ORÇAMENTO!$A:$O,6,0)</f>
        <v>Cotação</v>
      </c>
      <c r="I75" s="64" t="str">
        <f>VLOOKUP(A75,ORÇAMENTO!$A:$O,8,0)</f>
        <v xml:space="preserve">TRANSDUTOR LINEAR DE POSIÇÃO P/ VÁLVULAS DISPERSORA ATÉ 750MM </v>
      </c>
      <c r="J75" s="63" t="str">
        <f>VLOOKUP(A75,ORÇAMENTO!$A:$O,9,0)</f>
        <v>UND</v>
      </c>
      <c r="K75" s="65">
        <f t="shared" si="13"/>
        <v>1</v>
      </c>
      <c r="L75" s="65">
        <f>VLOOKUP(A75,ORÇAMENTO!$A:$O,13,0)</f>
        <v>8428.75</v>
      </c>
      <c r="M75" s="65">
        <f t="shared" si="14"/>
        <v>8428.75</v>
      </c>
    </row>
    <row r="76" spans="1:13" x14ac:dyDescent="0.3">
      <c r="A76">
        <v>6122</v>
      </c>
      <c r="B76">
        <v>10.561999999999999</v>
      </c>
      <c r="C76" s="62">
        <f t="shared" si="10"/>
        <v>1.9999999999988916E-3</v>
      </c>
      <c r="E76">
        <f t="shared" si="11"/>
        <v>6</v>
      </c>
      <c r="G76" s="63">
        <f t="shared" si="12"/>
        <v>6122</v>
      </c>
      <c r="H76" s="63" t="str">
        <f>VLOOKUP(A76,ORÇAMENTO!$A:$O,6,0)</f>
        <v>Composição</v>
      </c>
      <c r="I76" s="64" t="str">
        <f>VLOOKUP(A76,ORÇAMENTO!$A:$O,8,0)</f>
        <v>EMBASAMENTO C/PEDRA ARGAMASSADA UTILIZANDO ARG.CIM/AREIA 1:4</v>
      </c>
      <c r="J76" s="63" t="str">
        <f>VLOOKUP(A76,ORÇAMENTO!$A:$O,9,0)</f>
        <v>M3</v>
      </c>
      <c r="K76" s="65">
        <f t="shared" si="13"/>
        <v>10.561999999999999</v>
      </c>
      <c r="L76" s="65">
        <f>VLOOKUP(A76,ORÇAMENTO!$A:$O,13,0)</f>
        <v>720.69</v>
      </c>
      <c r="M76" s="65">
        <f t="shared" si="14"/>
        <v>7611.92</v>
      </c>
    </row>
    <row r="77" spans="1:13" x14ac:dyDescent="0.3">
      <c r="A77" t="s">
        <v>30</v>
      </c>
      <c r="B77">
        <v>3</v>
      </c>
      <c r="C77" s="62">
        <f t="shared" si="10"/>
        <v>0</v>
      </c>
      <c r="E77">
        <f t="shared" si="11"/>
        <v>1</v>
      </c>
      <c r="G77" s="63" t="str">
        <f t="shared" si="12"/>
        <v>74198/001</v>
      </c>
      <c r="H77" s="63" t="str">
        <f>VLOOKUP(A77,ORÇAMENTO!$A:$O,6,0)</f>
        <v>Composição</v>
      </c>
      <c r="I77" s="64" t="str">
        <f>VLOOKUP(A77,ORÇAMENTO!$A:$O,8,0)</f>
        <v>SUMIDOURO EM ALVENARIA DE TIJOLO CERAMICO MACICO DIAMETRO 1,20M E ALTURA 5,00M, COM TAMPA EM CONCRETO ARMADO DIAMETRO 1,40M E ESPESSURA 10CM</v>
      </c>
      <c r="J77" s="63" t="str">
        <f>VLOOKUP(A77,ORÇAMENTO!$A:$O,9,0)</f>
        <v>UNID</v>
      </c>
      <c r="K77" s="65">
        <f t="shared" si="13"/>
        <v>3</v>
      </c>
      <c r="L77" s="65">
        <f>VLOOKUP(A77,ORÇAMENTO!$A:$O,13,0)</f>
        <v>2445.25</v>
      </c>
      <c r="M77" s="65">
        <f t="shared" si="14"/>
        <v>7335.75</v>
      </c>
    </row>
    <row r="78" spans="1:13" x14ac:dyDescent="0.3">
      <c r="A78">
        <v>101658</v>
      </c>
      <c r="B78">
        <v>11</v>
      </c>
      <c r="C78" s="62">
        <f t="shared" si="10"/>
        <v>0</v>
      </c>
      <c r="E78">
        <f t="shared" si="11"/>
        <v>2</v>
      </c>
      <c r="G78" s="63">
        <f t="shared" si="12"/>
        <v>101658</v>
      </c>
      <c r="H78" s="63" t="str">
        <f>VLOOKUP(A78,ORÇAMENTO!$A:$O,6,0)</f>
        <v>Serv SINAPI</v>
      </c>
      <c r="I78" s="64" t="str">
        <f>VLOOKUP(A78,ORÇAMENTO!$A:$O,8,0)</f>
        <v>LUMINÁRIA DE LED PARA ILUMINAÇÃO PÚBLICA, DE 138 W ATÉ 180 W - FORNECIMENTO E INSTALAÇÃO. AF_02/2025_PS</v>
      </c>
      <c r="J78" s="63" t="str">
        <f>VLOOKUP(A78,ORÇAMENTO!$A:$O,9,0)</f>
        <v>UN</v>
      </c>
      <c r="K78" s="65">
        <f t="shared" si="13"/>
        <v>11</v>
      </c>
      <c r="L78" s="65">
        <f>VLOOKUP(A78,ORÇAMENTO!$A:$O,13,0)</f>
        <v>663.1</v>
      </c>
      <c r="M78" s="65">
        <f t="shared" si="14"/>
        <v>7294.1</v>
      </c>
    </row>
    <row r="79" spans="1:13" x14ac:dyDescent="0.3">
      <c r="A79">
        <v>103300</v>
      </c>
      <c r="B79">
        <v>146</v>
      </c>
      <c r="C79" s="62">
        <f t="shared" si="10"/>
        <v>0</v>
      </c>
      <c r="E79">
        <f t="shared" si="11"/>
        <v>3</v>
      </c>
      <c r="G79" s="63">
        <f t="shared" si="12"/>
        <v>103300</v>
      </c>
      <c r="H79" s="63" t="str">
        <f>VLOOKUP(A79,ORÇAMENTO!$A:$O,6,0)</f>
        <v>Serv SINAPI</v>
      </c>
      <c r="I79" s="64" t="str">
        <f>VLOOKUP(A79,ORÇAMENTO!$A:$O,8,0)</f>
        <v>INSTALAÇÃO DE BALIZADOR PRÉ-FABRICADO DE CONCRETO, DIMENSÕES 30 CM X 60 CM, SOBRE SOLO. AF_11/2021</v>
      </c>
      <c r="J79" s="63" t="str">
        <f>VLOOKUP(A79,ORÇAMENTO!$A:$O,9,0)</f>
        <v>UNID</v>
      </c>
      <c r="K79" s="65">
        <f t="shared" si="13"/>
        <v>146</v>
      </c>
      <c r="L79" s="65">
        <f>VLOOKUP(A79,ORÇAMENTO!$A:$O,13,0)</f>
        <v>48.88</v>
      </c>
      <c r="M79" s="65">
        <f t="shared" si="14"/>
        <v>7136.48</v>
      </c>
    </row>
    <row r="80" spans="1:13" x14ac:dyDescent="0.3">
      <c r="A80" t="s">
        <v>364</v>
      </c>
      <c r="B80">
        <v>1</v>
      </c>
      <c r="C80" s="62">
        <f t="shared" si="10"/>
        <v>0</v>
      </c>
      <c r="E80">
        <f t="shared" si="11"/>
        <v>1</v>
      </c>
      <c r="G80" s="63" t="str">
        <f t="shared" si="12"/>
        <v>CPU – 08.02.02</v>
      </c>
      <c r="H80" s="63" t="str">
        <f>VLOOKUP(A80,ORÇAMENTO!$A:$O,6,0)</f>
        <v>Composição</v>
      </c>
      <c r="I80" s="64" t="str">
        <f>VLOOKUP(A80,ORÇAMENTO!$A:$O,8,0)</f>
        <v>MISCELÂNEA DE SUPORTAÇÕES, CONECTORES, ABRAÇADEIRAS PARA MONTAGENS EM POSTES DE CABOS MULTIPLEXADOS</v>
      </c>
      <c r="J80" s="63" t="str">
        <f>VLOOKUP(A80,ORÇAMENTO!$A:$O,9,0)</f>
        <v>UNID</v>
      </c>
      <c r="K80" s="65">
        <f t="shared" si="13"/>
        <v>1</v>
      </c>
      <c r="L80" s="65">
        <f>VLOOKUP(A80,ORÇAMENTO!$A:$O,13,0)</f>
        <v>6629.1</v>
      </c>
      <c r="M80" s="65">
        <f t="shared" si="14"/>
        <v>6629.1</v>
      </c>
    </row>
    <row r="81" spans="1:13" x14ac:dyDescent="0.3">
      <c r="A81">
        <v>91337</v>
      </c>
      <c r="B81">
        <v>4</v>
      </c>
      <c r="C81" s="62">
        <f t="shared" si="10"/>
        <v>0</v>
      </c>
      <c r="E81">
        <f t="shared" si="11"/>
        <v>1</v>
      </c>
      <c r="G81" s="63">
        <f t="shared" si="12"/>
        <v>91337</v>
      </c>
      <c r="H81" s="63" t="str">
        <f>VLOOKUP(A81,ORÇAMENTO!$A:$O,6,0)</f>
        <v>Serv SINAPI</v>
      </c>
      <c r="I81" s="64" t="str">
        <f>VLOOKUP(A81,ORÇAMENTO!$A:$O,8,0)</f>
        <v>KIT DE PORTA DE MADEIRA TIPO MEXICANA, MACIÇA (PESADA OU SUPERPESADA), PADRÃO POPULAR, 80X210CM, ESPESSURA DE 3CM, ITENS INCLUSOS: DOBRADIÇAS, MONTAGEM E INSTALAÇÃO DO BATENTE, SEM FECHADURA - FORNECIMENTO E INSTALAÇÃO. AF_12/2019</v>
      </c>
      <c r="J81" s="63" t="str">
        <f>VLOOKUP(A81,ORÇAMENTO!$A:$O,9,0)</f>
        <v>UN</v>
      </c>
      <c r="K81" s="65">
        <f t="shared" si="13"/>
        <v>4</v>
      </c>
      <c r="L81" s="65">
        <f>VLOOKUP(A81,ORÇAMENTO!$A:$O,13,0)</f>
        <v>1642.61</v>
      </c>
      <c r="M81" s="65">
        <f t="shared" si="14"/>
        <v>6570.44</v>
      </c>
    </row>
    <row r="82" spans="1:13" x14ac:dyDescent="0.3">
      <c r="A82">
        <v>99059</v>
      </c>
      <c r="B82">
        <v>71.599999999999994</v>
      </c>
      <c r="C82" s="62">
        <f t="shared" si="10"/>
        <v>0</v>
      </c>
      <c r="E82">
        <f t="shared" si="11"/>
        <v>4</v>
      </c>
      <c r="G82" s="63">
        <f t="shared" si="12"/>
        <v>99059</v>
      </c>
      <c r="H82" s="63" t="str">
        <f>VLOOKUP(A82,ORÇAMENTO!$A:$O,6,0)</f>
        <v>Serv SINAPI</v>
      </c>
      <c r="I82" s="64" t="str">
        <f>VLOOKUP(A82,ORÇAMENTO!$A:$O,8,0)</f>
        <v>LOCAÇÃO CONVENCIONAL DE OBRA, UTILIZANDO GABARITO DE TÁBUAS CORRIDAS PONTALETADAS A CADA 2,00M - 2 UTILIZAÇÕES. AF_03/2024</v>
      </c>
      <c r="J82" s="63" t="str">
        <f>VLOOKUP(A82,ORÇAMENTO!$A:$O,9,0)</f>
        <v>M</v>
      </c>
      <c r="K82" s="65">
        <f t="shared" si="13"/>
        <v>71.599999999999994</v>
      </c>
      <c r="L82" s="65">
        <f>VLOOKUP(A82,ORÇAMENTO!$A:$O,13,0)</f>
        <v>85.78</v>
      </c>
      <c r="M82" s="65">
        <f t="shared" si="14"/>
        <v>6141.84</v>
      </c>
    </row>
    <row r="83" spans="1:13" x14ac:dyDescent="0.3">
      <c r="A83" t="s">
        <v>321</v>
      </c>
      <c r="B83">
        <v>8</v>
      </c>
      <c r="C83" s="62">
        <f t="shared" si="10"/>
        <v>0</v>
      </c>
      <c r="E83">
        <f t="shared" si="11"/>
        <v>1</v>
      </c>
      <c r="G83" s="63" t="str">
        <f t="shared" si="12"/>
        <v>C4810</v>
      </c>
      <c r="H83" s="63" t="str">
        <f>VLOOKUP(A83,ORÇAMENTO!$A:$O,6,0)</f>
        <v>Composição</v>
      </c>
      <c r="I83" s="64" t="str">
        <f>VLOOKUP(A83,ORÇAMENTO!$A:$O,8,0)</f>
        <v>PROJETOR, EM LED (TEMPERATURA DE COR 4000K), CORPO EM ALUMÍNIO, LENTE EM ACRÍLICO E VEDAÇÃO EM SILICONE, GRAU DE PROTEÇÃO IP65, POTÊNCIA MÍNIMA 60W E MÁXIMA 70W, FLUXO LUMINOSO MÍNIMO 5.000LM, FATOR DE POTÊNCIA MÍNIMO 0,92</v>
      </c>
      <c r="J83" s="63" t="str">
        <f>VLOOKUP(A83,ORÇAMENTO!$A:$O,9,0)</f>
        <v>UNID</v>
      </c>
      <c r="K83" s="65">
        <f t="shared" si="13"/>
        <v>8</v>
      </c>
      <c r="L83" s="65">
        <f>VLOOKUP(A83,ORÇAMENTO!$A:$O,13,0)</f>
        <v>752.24</v>
      </c>
      <c r="M83" s="65">
        <f t="shared" si="14"/>
        <v>6017.92</v>
      </c>
    </row>
    <row r="84" spans="1:13" x14ac:dyDescent="0.3">
      <c r="A84">
        <v>2003103</v>
      </c>
      <c r="B84">
        <v>24</v>
      </c>
      <c r="C84" s="62">
        <f t="shared" si="10"/>
        <v>0</v>
      </c>
      <c r="E84">
        <f t="shared" si="11"/>
        <v>2</v>
      </c>
      <c r="G84" s="63">
        <f t="shared" si="12"/>
        <v>2003103</v>
      </c>
      <c r="H84" s="63" t="str">
        <f>VLOOKUP(A84,ORÇAMENTO!$A:$O,6,0)</f>
        <v>Serv SICRO</v>
      </c>
      <c r="I84" s="64" t="str">
        <f>VLOOKUP(A84,ORÇAMENTO!$A:$O,8,0)</f>
        <v>ENTRADA PARA DESCIDA D'ÁGUA - EDA 01 A - AREIA E BRITA COMERCIAIS</v>
      </c>
      <c r="J84" s="63" t="str">
        <f>VLOOKUP(A84,ORÇAMENTO!$A:$O,9,0)</f>
        <v>UN</v>
      </c>
      <c r="K84" s="65">
        <f t="shared" si="13"/>
        <v>24</v>
      </c>
      <c r="L84" s="65">
        <f>VLOOKUP(A84,ORÇAMENTO!$A:$O,13,0)</f>
        <v>247.61</v>
      </c>
      <c r="M84" s="65">
        <f t="shared" si="14"/>
        <v>5942.64</v>
      </c>
    </row>
    <row r="85" spans="1:13" x14ac:dyDescent="0.3">
      <c r="A85">
        <v>5213489</v>
      </c>
      <c r="B85">
        <v>5</v>
      </c>
      <c r="C85" s="62">
        <f t="shared" si="10"/>
        <v>0</v>
      </c>
      <c r="E85">
        <f t="shared" si="11"/>
        <v>1</v>
      </c>
      <c r="G85" s="63">
        <f t="shared" si="12"/>
        <v>5213489</v>
      </c>
      <c r="H85" s="63" t="str">
        <f>VLOOKUP(A85,ORÇAMENTO!$A:$O,6,0)</f>
        <v>Serv SICRO</v>
      </c>
      <c r="I85" s="64" t="str">
        <f>VLOOKUP(A85,ORÇAMENTO!$A:$O,8,0)</f>
        <v>PLACA EM AÇO - 2,00 X 1,00 M - PELÍCULA RETRORREFLETIVA TIPO I + I - FORNECIMENTO E IMPLANTAÇÃO</v>
      </c>
      <c r="J85" s="63" t="str">
        <f>VLOOKUP(A85,ORÇAMENTO!$A:$O,9,0)</f>
        <v>UN</v>
      </c>
      <c r="K85" s="65">
        <f t="shared" si="13"/>
        <v>5</v>
      </c>
      <c r="L85" s="65">
        <f>VLOOKUP(A85,ORÇAMENTO!$A:$O,13,0)</f>
        <v>1163.83</v>
      </c>
      <c r="M85" s="65">
        <f t="shared" si="14"/>
        <v>5819.15</v>
      </c>
    </row>
    <row r="86" spans="1:13" x14ac:dyDescent="0.3">
      <c r="A86">
        <v>5915013</v>
      </c>
      <c r="B86">
        <v>3018.0003839999999</v>
      </c>
      <c r="C86" s="62">
        <f t="shared" si="10"/>
        <v>3.839999999399879E-4</v>
      </c>
      <c r="E86">
        <f t="shared" si="11"/>
        <v>11</v>
      </c>
      <c r="G86" s="63">
        <f t="shared" si="12"/>
        <v>5915013</v>
      </c>
      <c r="H86" s="63" t="str">
        <f>VLOOKUP(A86,ORÇAMENTO!$A:$O,6,0)</f>
        <v>Serv SICRO</v>
      </c>
      <c r="I86" s="64" t="str">
        <f>VLOOKUP(A86,ORÇAMENTO!$A:$O,8,0)</f>
        <v>TRANSPORTE COM CAMINHÃO CARROCERIA COM CAPACIDADE DE 11,5 T E COM GUINDAUTO COM CAPACIDADE DE ELEVAÇÃO DE 11,9 T - RODOVIA EM REVESTIMENTO PRIMÁRIO</v>
      </c>
      <c r="J86" s="63" t="str">
        <f>VLOOKUP(A86,ORÇAMENTO!$A:$O,9,0)</f>
        <v>TKM</v>
      </c>
      <c r="K86" s="65">
        <f t="shared" si="13"/>
        <v>3018.0003839999999</v>
      </c>
      <c r="L86" s="65">
        <f>VLOOKUP(A86,ORÇAMENTO!$A:$O,13,0)</f>
        <v>1.89</v>
      </c>
      <c r="M86" s="65">
        <f t="shared" si="14"/>
        <v>5704.02</v>
      </c>
    </row>
    <row r="87" spans="1:13" x14ac:dyDescent="0.3">
      <c r="A87" t="s">
        <v>166</v>
      </c>
      <c r="B87">
        <v>15</v>
      </c>
      <c r="C87" s="62">
        <f t="shared" si="10"/>
        <v>0</v>
      </c>
      <c r="E87">
        <f t="shared" si="11"/>
        <v>2</v>
      </c>
      <c r="G87" s="63" t="str">
        <f t="shared" si="12"/>
        <v>CX INSPECAO</v>
      </c>
      <c r="H87" s="63" t="str">
        <f>VLOOKUP(A87,ORÇAMENTO!$A:$O,6,0)</f>
        <v>Composição</v>
      </c>
      <c r="I87" s="64" t="str">
        <f>VLOOKUP(A87,ORÇAMENTO!$A:$O,8,0)</f>
        <v>CAIXA DE INSPECAO EM PVC D=30CM, H=30CM C/ TAMPA EM FERRO FUNDIDO ARTICULADA</v>
      </c>
      <c r="J87" s="63" t="str">
        <f>VLOOKUP(A87,ORÇAMENTO!$A:$O,9,0)</f>
        <v>UNID</v>
      </c>
      <c r="K87" s="65">
        <f t="shared" si="13"/>
        <v>15</v>
      </c>
      <c r="L87" s="65">
        <f>VLOOKUP(A87,ORÇAMENTO!$A:$O,13,0)</f>
        <v>347.77</v>
      </c>
      <c r="M87" s="65">
        <f t="shared" si="14"/>
        <v>5216.55</v>
      </c>
    </row>
    <row r="88" spans="1:13" x14ac:dyDescent="0.3">
      <c r="A88" t="s">
        <v>176</v>
      </c>
      <c r="B88">
        <v>1</v>
      </c>
      <c r="C88" s="62">
        <f t="shared" si="10"/>
        <v>0</v>
      </c>
      <c r="E88">
        <f t="shared" si="11"/>
        <v>1</v>
      </c>
      <c r="G88" s="63" t="str">
        <f t="shared" si="12"/>
        <v>INSTAL-MED</v>
      </c>
      <c r="H88" s="63" t="str">
        <f>VLOOKUP(A88,ORÇAMENTO!$A:$O,6,0)</f>
        <v>Composição</v>
      </c>
      <c r="I88" s="64" t="str">
        <f>VLOOKUP(A88,ORÇAMENTO!$A:$O,8,0)</f>
        <v>INSTALAÇÃO DE MEDIDOR DE QUALIDADE DE ÁGUA</v>
      </c>
      <c r="J88" s="63" t="str">
        <f>VLOOKUP(A88,ORÇAMENTO!$A:$O,9,0)</f>
        <v>UNID</v>
      </c>
      <c r="K88" s="65">
        <f t="shared" si="13"/>
        <v>1</v>
      </c>
      <c r="L88" s="65">
        <f>VLOOKUP(A88,ORÇAMENTO!$A:$O,13,0)</f>
        <v>5093.45</v>
      </c>
      <c r="M88" s="65">
        <f t="shared" si="14"/>
        <v>5093.45</v>
      </c>
    </row>
    <row r="89" spans="1:13" x14ac:dyDescent="0.3">
      <c r="A89" t="s">
        <v>369</v>
      </c>
      <c r="B89">
        <v>1</v>
      </c>
      <c r="C89" s="62">
        <f t="shared" si="10"/>
        <v>0</v>
      </c>
      <c r="E89">
        <f t="shared" si="11"/>
        <v>1</v>
      </c>
      <c r="G89" s="63" t="str">
        <f t="shared" si="12"/>
        <v>CPU – 08.02.09</v>
      </c>
      <c r="H89" s="63" t="str">
        <f>VLOOKUP(A89,ORÇAMENTO!$A:$O,6,0)</f>
        <v>Composição</v>
      </c>
      <c r="I89" s="64" t="str">
        <f>VLOOKUP(A89,ORÇAMENTO!$A:$O,8,0)</f>
        <v>MISCELÂNEA DE DISJUNTORES PARA REDE DISTRIBUIÇÃO, SITEMA DE ILUMINAÇÃO, QGBT, QUADRO DA TORRE, QUADRO SAÍDA DE ÁGUA.</v>
      </c>
      <c r="J89" s="63" t="str">
        <f>VLOOKUP(A89,ORÇAMENTO!$A:$O,9,0)</f>
        <v>UNID</v>
      </c>
      <c r="K89" s="65">
        <f t="shared" si="13"/>
        <v>1</v>
      </c>
      <c r="L89" s="65">
        <f>VLOOKUP(A89,ORÇAMENTO!$A:$O,13,0)</f>
        <v>4944</v>
      </c>
      <c r="M89" s="65">
        <f t="shared" si="14"/>
        <v>4944</v>
      </c>
    </row>
    <row r="90" spans="1:13" x14ac:dyDescent="0.3">
      <c r="A90">
        <v>862</v>
      </c>
      <c r="B90">
        <v>350</v>
      </c>
      <c r="C90" s="62">
        <f t="shared" si="10"/>
        <v>0</v>
      </c>
      <c r="E90">
        <f t="shared" si="11"/>
        <v>3</v>
      </c>
      <c r="G90" s="63">
        <f t="shared" si="12"/>
        <v>862</v>
      </c>
      <c r="H90" s="63" t="str">
        <f>VLOOKUP(A90,ORÇAMENTO!$A:$O,6,0)</f>
        <v>Insumo SINAPI</v>
      </c>
      <c r="I90" s="64" t="str">
        <f>VLOOKUP(A90,ORÇAMENTO!$A:$O,8,0)</f>
        <v>CABO DE COBRE NU 10 MM2 MEIO-DURO</v>
      </c>
      <c r="J90" s="63" t="str">
        <f>VLOOKUP(A90,ORÇAMENTO!$A:$O,9,0)</f>
        <v>M</v>
      </c>
      <c r="K90" s="65">
        <f t="shared" si="13"/>
        <v>350</v>
      </c>
      <c r="L90" s="65">
        <f>VLOOKUP(A90,ORÇAMENTO!$A:$O,13,0)</f>
        <v>13.75</v>
      </c>
      <c r="M90" s="65">
        <f t="shared" si="14"/>
        <v>4812.5</v>
      </c>
    </row>
    <row r="91" spans="1:13" x14ac:dyDescent="0.3">
      <c r="A91" t="s">
        <v>370</v>
      </c>
      <c r="B91">
        <v>16</v>
      </c>
      <c r="C91" s="62">
        <f t="shared" si="10"/>
        <v>0</v>
      </c>
      <c r="E91">
        <f t="shared" si="11"/>
        <v>2</v>
      </c>
      <c r="G91" s="63" t="str">
        <f t="shared" si="12"/>
        <v>CPU – 08.03.10</v>
      </c>
      <c r="H91" s="63" t="str">
        <f>VLOOKUP(A91,ORÇAMENTO!$A:$O,6,0)</f>
        <v>Composição</v>
      </c>
      <c r="I91" s="64" t="str">
        <f>VLOOKUP(A91,ORÇAMENTO!$A:$O,8,0)</f>
        <v>MISCELÂNEA DE SUPORTAÇÕES E FIXAÇÕES PARA SISTEMA DE ILUMINAÇÃO EM POSTE DE CONCRETO</v>
      </c>
      <c r="J91" s="63" t="str">
        <f>VLOOKUP(A91,ORÇAMENTO!$A:$O,9,0)</f>
        <v>UNID</v>
      </c>
      <c r="K91" s="65">
        <f t="shared" si="13"/>
        <v>16</v>
      </c>
      <c r="L91" s="65">
        <f>VLOOKUP(A91,ORÇAMENTO!$A:$O,13,0)</f>
        <v>291.3</v>
      </c>
      <c r="M91" s="65">
        <f t="shared" si="14"/>
        <v>4660.8</v>
      </c>
    </row>
    <row r="92" spans="1:13" x14ac:dyDescent="0.3">
      <c r="A92">
        <v>4915723</v>
      </c>
      <c r="B92">
        <v>1099.8800000000001</v>
      </c>
      <c r="C92" s="62">
        <f t="shared" si="10"/>
        <v>0</v>
      </c>
      <c r="E92">
        <f t="shared" si="11"/>
        <v>7</v>
      </c>
      <c r="G92" s="63">
        <f t="shared" si="12"/>
        <v>4915723</v>
      </c>
      <c r="H92" s="63" t="str">
        <f>VLOOKUP(A92,ORÇAMENTO!$A:$O,6,0)</f>
        <v>Serv SICRO</v>
      </c>
      <c r="I92" s="64" t="str">
        <f>VLOOKUP(A92,ORÇAMENTO!$A:$O,8,0)</f>
        <v>CAIAÇÃO MANUAL COM FIXADOR DE CAL</v>
      </c>
      <c r="J92" s="63" t="str">
        <f>VLOOKUP(A92,ORÇAMENTO!$A:$O,9,0)</f>
        <v>M2</v>
      </c>
      <c r="K92" s="65">
        <f t="shared" si="13"/>
        <v>1099.8800000000001</v>
      </c>
      <c r="L92" s="65">
        <f>VLOOKUP(A92,ORÇAMENTO!$A:$O,13,0)</f>
        <v>4.07</v>
      </c>
      <c r="M92" s="65">
        <f t="shared" si="14"/>
        <v>4476.51</v>
      </c>
    </row>
    <row r="93" spans="1:13" x14ac:dyDescent="0.3">
      <c r="A93" t="s">
        <v>351</v>
      </c>
      <c r="B93">
        <v>3</v>
      </c>
      <c r="C93" s="62">
        <f t="shared" si="10"/>
        <v>0</v>
      </c>
      <c r="E93">
        <f t="shared" si="11"/>
        <v>1</v>
      </c>
      <c r="G93" s="63" t="str">
        <f t="shared" si="12"/>
        <v>AUT-013</v>
      </c>
      <c r="H93" s="63" t="str">
        <f>VLOOKUP(A93,ORÇAMENTO!$A:$O,6,0)</f>
        <v>Cotação</v>
      </c>
      <c r="I93" s="64" t="str">
        <f>VLOOKUP(A93,ORÇAMENTO!$A:$O,8,0)</f>
        <v>CONVERSOR DE MÍDIA SINGLE FIBER SM 20 KM WDM GIGABIT (PAR)</v>
      </c>
      <c r="J93" s="63" t="str">
        <f>VLOOKUP(A93,ORÇAMENTO!$A:$O,9,0)</f>
        <v>UND</v>
      </c>
      <c r="K93" s="65">
        <f t="shared" si="13"/>
        <v>3</v>
      </c>
      <c r="L93" s="65">
        <f>VLOOKUP(A93,ORÇAMENTO!$A:$O,13,0)</f>
        <v>1469.82</v>
      </c>
      <c r="M93" s="65">
        <f t="shared" si="14"/>
        <v>4409.46</v>
      </c>
    </row>
    <row r="94" spans="1:13" x14ac:dyDescent="0.3">
      <c r="A94" t="s">
        <v>368</v>
      </c>
      <c r="B94">
        <v>1</v>
      </c>
      <c r="C94" s="62">
        <f t="shared" si="10"/>
        <v>0</v>
      </c>
      <c r="E94">
        <f t="shared" si="11"/>
        <v>1</v>
      </c>
      <c r="G94" s="63" t="str">
        <f t="shared" si="12"/>
        <v>CPU – 08.02.08</v>
      </c>
      <c r="H94" s="63" t="str">
        <f>VLOOKUP(A94,ORÇAMENTO!$A:$O,6,0)</f>
        <v>Composição</v>
      </c>
      <c r="I94" s="64" t="str">
        <f>VLOOKUP(A94,ORÇAMENTO!$A:$O,8,0)</f>
        <v>MISCELÂNEA DE CONDULETE , SUPORTAÇÕES, PARA ELETRODUTOS</v>
      </c>
      <c r="J94" s="63" t="str">
        <f>VLOOKUP(A94,ORÇAMENTO!$A:$O,9,0)</f>
        <v>UNID</v>
      </c>
      <c r="K94" s="65">
        <f t="shared" si="13"/>
        <v>1</v>
      </c>
      <c r="L94" s="65">
        <f>VLOOKUP(A94,ORÇAMENTO!$A:$O,13,0)</f>
        <v>3934.27</v>
      </c>
      <c r="M94" s="65">
        <f t="shared" si="14"/>
        <v>3934.27</v>
      </c>
    </row>
    <row r="95" spans="1:13" x14ac:dyDescent="0.3">
      <c r="A95">
        <v>90843</v>
      </c>
      <c r="B95">
        <v>3</v>
      </c>
      <c r="C95" s="62">
        <f t="shared" si="10"/>
        <v>0</v>
      </c>
      <c r="E95">
        <f t="shared" si="11"/>
        <v>1</v>
      </c>
      <c r="G95" s="63">
        <f t="shared" si="12"/>
        <v>90843</v>
      </c>
      <c r="H95" s="63" t="str">
        <f>VLOOKUP(A95,ORÇAMENTO!$A:$O,6,0)</f>
        <v>Serv SINAPI</v>
      </c>
      <c r="I95" s="64" t="str">
        <f>VLOOKUP(A95,ORÇAMENTO!$A:$O,8,0)</f>
        <v>KIT DE PORTA DE MADEIRA PARA PINTURA, SEMI-OCA (LEVE OU MÉDIA), PADRÃO MÉDIO, 80X210CM, ESPESSURA DE 3,5CM, ITENS INCLUSOS: DOBRADIÇAS, MONTAGEM E INSTALAÇÃO DO BATENTE, FECHADURA COM EXECUÇÃO DO FURO - FORNECIMENTO E INSTALAÇÃO. AF_12/2019</v>
      </c>
      <c r="J95" s="63" t="str">
        <f>VLOOKUP(A95,ORÇAMENTO!$A:$O,9,0)</f>
        <v>UN</v>
      </c>
      <c r="K95" s="65">
        <f t="shared" si="13"/>
        <v>3</v>
      </c>
      <c r="L95" s="65">
        <f>VLOOKUP(A95,ORÇAMENTO!$A:$O,13,0)</f>
        <v>1298.6400000000001</v>
      </c>
      <c r="M95" s="65">
        <f t="shared" si="14"/>
        <v>3895.92</v>
      </c>
    </row>
    <row r="96" spans="1:13" x14ac:dyDescent="0.3">
      <c r="A96" t="s">
        <v>172</v>
      </c>
      <c r="B96">
        <v>1</v>
      </c>
      <c r="C96" s="62">
        <f t="shared" si="10"/>
        <v>0</v>
      </c>
      <c r="E96">
        <f t="shared" si="11"/>
        <v>1</v>
      </c>
      <c r="G96" s="63" t="str">
        <f t="shared" si="12"/>
        <v>INSTAL-METEO</v>
      </c>
      <c r="H96" s="63" t="str">
        <f>VLOOKUP(A96,ORÇAMENTO!$A:$O,6,0)</f>
        <v>Composição</v>
      </c>
      <c r="I96" s="64" t="str">
        <f>VLOOKUP(A96,ORÇAMENTO!$A:$O,8,0)</f>
        <v>INSTALAÇÃO DE ESTAÇÃO METEOROLÓGICA</v>
      </c>
      <c r="J96" s="63" t="str">
        <f>VLOOKUP(A96,ORÇAMENTO!$A:$O,9,0)</f>
        <v>UNID</v>
      </c>
      <c r="K96" s="65">
        <f t="shared" si="13"/>
        <v>1</v>
      </c>
      <c r="L96" s="65">
        <f>VLOOKUP(A96,ORÇAMENTO!$A:$O,13,0)</f>
        <v>3798.3</v>
      </c>
      <c r="M96" s="65">
        <f t="shared" si="14"/>
        <v>3798.3</v>
      </c>
    </row>
    <row r="97" spans="1:13" x14ac:dyDescent="0.3">
      <c r="A97">
        <v>96971</v>
      </c>
      <c r="B97">
        <v>76</v>
      </c>
      <c r="C97" s="62">
        <f t="shared" si="10"/>
        <v>0</v>
      </c>
      <c r="E97">
        <f t="shared" si="11"/>
        <v>2</v>
      </c>
      <c r="G97" s="63">
        <f t="shared" si="12"/>
        <v>96971</v>
      </c>
      <c r="H97" s="63" t="str">
        <f>VLOOKUP(A97,ORÇAMENTO!$A:$O,6,0)</f>
        <v>Composição</v>
      </c>
      <c r="I97" s="64" t="str">
        <f>VLOOKUP(A97,ORÇAMENTO!$A:$O,8,0)</f>
        <v>CORDOALHA DE COBRE NU 16 MM², NÃO ENTERRADA, COM ISOLADOR - FORNECIMENTO E INSTALAÇÃO. AF_08/2023</v>
      </c>
      <c r="J97" s="63" t="str">
        <f>VLOOKUP(A97,ORÇAMENTO!$A:$O,9,0)</f>
        <v>M</v>
      </c>
      <c r="K97" s="65">
        <f t="shared" si="13"/>
        <v>76</v>
      </c>
      <c r="L97" s="65">
        <f>VLOOKUP(A97,ORÇAMENTO!$A:$O,13,0)</f>
        <v>49.83</v>
      </c>
      <c r="M97" s="65">
        <f t="shared" si="14"/>
        <v>3787.08</v>
      </c>
    </row>
    <row r="98" spans="1:13" x14ac:dyDescent="0.3">
      <c r="A98" t="s">
        <v>153</v>
      </c>
      <c r="B98">
        <v>38.200000000000003</v>
      </c>
      <c r="C98" s="62">
        <f t="shared" si="10"/>
        <v>0</v>
      </c>
      <c r="E98">
        <f t="shared" si="11"/>
        <v>4</v>
      </c>
      <c r="G98" s="63" t="str">
        <f t="shared" si="12"/>
        <v>74079/001</v>
      </c>
      <c r="H98" s="63" t="str">
        <f>VLOOKUP(A98,ORÇAMENTO!$A:$O,6,0)</f>
        <v>Composição</v>
      </c>
      <c r="I98" s="64" t="str">
        <f>VLOOKUP(A98,ORÇAMENTO!$A:$O,8,0)</f>
        <v>PISO CIMENTADO TRACO 1:4 (CIMENTO E AREIA) COM ACABAMENTO LISO ESPESSURA 2,0CM COM JUNTAS PLASTICAS DE DILATACAO E PREPARO MANUAL DA ARGAMASSA</v>
      </c>
      <c r="J98" s="63" t="str">
        <f>VLOOKUP(A98,ORÇAMENTO!$A:$O,9,0)</f>
        <v>M2</v>
      </c>
      <c r="K98" s="65">
        <f t="shared" si="13"/>
        <v>38.200000000000003</v>
      </c>
      <c r="L98" s="65">
        <f>VLOOKUP(A98,ORÇAMENTO!$A:$O,13,0)</f>
        <v>98.43</v>
      </c>
      <c r="M98" s="65">
        <f t="shared" si="14"/>
        <v>3760.02</v>
      </c>
    </row>
    <row r="99" spans="1:13" x14ac:dyDescent="0.3">
      <c r="A99" t="s">
        <v>136</v>
      </c>
      <c r="B99">
        <v>1</v>
      </c>
      <c r="C99" s="62">
        <f t="shared" ref="C99:C130" si="15">+B99-TRUNC(B99,2)</f>
        <v>0</v>
      </c>
      <c r="E99">
        <f t="shared" ref="E99:E130" si="16">LEN(B99)</f>
        <v>1</v>
      </c>
      <c r="G99" s="63" t="str">
        <f t="shared" ref="G99:G130" si="17">+A99</f>
        <v>MEDIDOR-VAZÃO</v>
      </c>
      <c r="H99" s="63" t="str">
        <f>VLOOKUP(A99,ORÇAMENTO!$A:$O,6,0)</f>
        <v>Composição</v>
      </c>
      <c r="I99" s="64" t="str">
        <f>VLOOKUP(A99,ORÇAMENTO!$A:$O,8,0)</f>
        <v>IMPLANTAÇÃO DE MEDIDOR DE VAZÃO</v>
      </c>
      <c r="J99" s="63" t="str">
        <f>VLOOKUP(A99,ORÇAMENTO!$A:$O,9,0)</f>
        <v>UNID</v>
      </c>
      <c r="K99" s="65">
        <f t="shared" ref="K99:K130" si="18">+B99</f>
        <v>1</v>
      </c>
      <c r="L99" s="65">
        <f>VLOOKUP(A99,ORÇAMENTO!$A:$O,13,0)</f>
        <v>3753.37</v>
      </c>
      <c r="M99" s="65">
        <f t="shared" ref="M99:M130" si="19">TRUNC(L99*K99,2)</f>
        <v>3753.37</v>
      </c>
    </row>
    <row r="100" spans="1:13" x14ac:dyDescent="0.3">
      <c r="A100">
        <v>5216111</v>
      </c>
      <c r="B100">
        <v>25</v>
      </c>
      <c r="C100" s="62">
        <f t="shared" si="15"/>
        <v>0</v>
      </c>
      <c r="E100">
        <f t="shared" si="16"/>
        <v>2</v>
      </c>
      <c r="G100" s="63">
        <f t="shared" si="17"/>
        <v>5216111</v>
      </c>
      <c r="H100" s="63" t="str">
        <f>VLOOKUP(A100,ORÇAMENTO!$A:$O,6,0)</f>
        <v>Serv SICRO</v>
      </c>
      <c r="I100" s="64" t="str">
        <f>VLOOKUP(A100,ORÇAMENTO!$A:$O,8,0)</f>
        <v>SUPORTE PARA PLACA DE SINALIZAÇÃO EM MADEIRA DE LEI TRATADA 8 X 8 CM - FORNECIMENTO E IMPLANTAÇÃO</v>
      </c>
      <c r="J100" s="63" t="str">
        <f>VLOOKUP(A100,ORÇAMENTO!$A:$O,9,0)</f>
        <v>UN</v>
      </c>
      <c r="K100" s="65">
        <f t="shared" si="18"/>
        <v>25</v>
      </c>
      <c r="L100" s="65">
        <f>VLOOKUP(A100,ORÇAMENTO!$A:$O,13,0)</f>
        <v>148.35</v>
      </c>
      <c r="M100" s="65">
        <f t="shared" si="19"/>
        <v>3708.75</v>
      </c>
    </row>
    <row r="101" spans="1:13" x14ac:dyDescent="0.3">
      <c r="A101" t="s">
        <v>357</v>
      </c>
      <c r="B101">
        <v>270</v>
      </c>
      <c r="C101" s="62">
        <f t="shared" si="15"/>
        <v>0</v>
      </c>
      <c r="E101">
        <f t="shared" si="16"/>
        <v>3</v>
      </c>
      <c r="G101" s="63" t="str">
        <f t="shared" si="17"/>
        <v>CPU – 07.00.26</v>
      </c>
      <c r="H101" s="63" t="str">
        <f>VLOOKUP(A101,ORÇAMENTO!$A:$O,6,0)</f>
        <v>Composição</v>
      </c>
      <c r="I101" s="64" t="str">
        <f>VLOOKUP(A101,ORÇAMENTO!$A:$O,8,0)</f>
        <v>CABO DE COBRE FLEXÍVEL PP 3 X 1,5MM P/ INSTALAÇÃO DO SENSOR NO POÇO PIEZÔMETROS FORNECIMENTO E INSTALAÇÃO</v>
      </c>
      <c r="J101" s="63" t="str">
        <f>VLOOKUP(A101,ORÇAMENTO!$A:$O,9,0)</f>
        <v>M</v>
      </c>
      <c r="K101" s="65">
        <f t="shared" si="18"/>
        <v>270</v>
      </c>
      <c r="L101" s="65">
        <f>VLOOKUP(A101,ORÇAMENTO!$A:$O,13,0)</f>
        <v>13.72</v>
      </c>
      <c r="M101" s="65">
        <f t="shared" si="19"/>
        <v>3704.4</v>
      </c>
    </row>
    <row r="102" spans="1:13" x14ac:dyDescent="0.3">
      <c r="A102" t="s">
        <v>35</v>
      </c>
      <c r="B102">
        <v>1</v>
      </c>
      <c r="C102" s="62">
        <f t="shared" si="15"/>
        <v>0</v>
      </c>
      <c r="E102">
        <f t="shared" si="16"/>
        <v>1</v>
      </c>
      <c r="G102" s="63" t="str">
        <f t="shared" si="17"/>
        <v>73960/001</v>
      </c>
      <c r="H102" s="63" t="str">
        <f>VLOOKUP(A102,ORÇAMENTO!$A:$O,6,0)</f>
        <v>Composição</v>
      </c>
      <c r="I102" s="64" t="str">
        <f>VLOOKUP(A102,ORÇAMENTO!$A:$O,8,0)</f>
        <v>INSTAL/LIGACAO PROVISORIA ELETRICA BAIXA TENSAO P/CANT OBRA OBRA,M3-CHAVE 100A CARGA 3KWH,20CV EXCL FORN MEDIDOR</v>
      </c>
      <c r="J102" s="63" t="str">
        <f>VLOOKUP(A102,ORÇAMENTO!$A:$O,9,0)</f>
        <v>UNID</v>
      </c>
      <c r="K102" s="65">
        <f t="shared" si="18"/>
        <v>1</v>
      </c>
      <c r="L102" s="65">
        <f>VLOOKUP(A102,ORÇAMENTO!$A:$O,13,0)</f>
        <v>3554.45</v>
      </c>
      <c r="M102" s="65">
        <f t="shared" si="19"/>
        <v>3554.45</v>
      </c>
    </row>
    <row r="103" spans="1:13" x14ac:dyDescent="0.3">
      <c r="A103" t="s">
        <v>363</v>
      </c>
      <c r="B103">
        <v>1</v>
      </c>
      <c r="C103" s="62">
        <f t="shared" si="15"/>
        <v>0</v>
      </c>
      <c r="E103">
        <f t="shared" si="16"/>
        <v>1</v>
      </c>
      <c r="G103" s="63" t="str">
        <f t="shared" si="17"/>
        <v>CPU – 08.01.02</v>
      </c>
      <c r="H103" s="63" t="str">
        <f>VLOOKUP(A103,ORÇAMENTO!$A:$O,6,0)</f>
        <v>Composição</v>
      </c>
      <c r="I103" s="64" t="str">
        <f>VLOOKUP(A103,ORÇAMENTO!$A:$O,8,0)</f>
        <v>MISCELANIA DE DISJUNTORES E CONECTORES PARA QUADROS (UN)</v>
      </c>
      <c r="J103" s="63" t="str">
        <f>VLOOKUP(A103,ORÇAMENTO!$A:$O,9,0)</f>
        <v>UNID</v>
      </c>
      <c r="K103" s="65">
        <f t="shared" si="18"/>
        <v>1</v>
      </c>
      <c r="L103" s="65">
        <f>VLOOKUP(A103,ORÇAMENTO!$A:$O,13,0)</f>
        <v>3434.12</v>
      </c>
      <c r="M103" s="65">
        <f t="shared" si="19"/>
        <v>3434.12</v>
      </c>
    </row>
    <row r="104" spans="1:13" x14ac:dyDescent="0.3">
      <c r="A104">
        <v>88489</v>
      </c>
      <c r="B104">
        <v>210.03999999999996</v>
      </c>
      <c r="C104" s="62">
        <f t="shared" si="15"/>
        <v>0</v>
      </c>
      <c r="E104">
        <f t="shared" si="16"/>
        <v>6</v>
      </c>
      <c r="G104" s="63">
        <f t="shared" si="17"/>
        <v>88489</v>
      </c>
      <c r="H104" s="63" t="str">
        <f>VLOOKUP(A104,ORÇAMENTO!$A:$O,6,0)</f>
        <v>Serv SINAPI</v>
      </c>
      <c r="I104" s="64" t="str">
        <f>VLOOKUP(A104,ORÇAMENTO!$A:$O,8,0)</f>
        <v>PINTURA LÁTEX ACRÍLICA PREMIUM, APLICAÇÃO MANUAL EM PAREDES, DUAS DEMÃOS. AF_04/2023</v>
      </c>
      <c r="J104" s="63" t="str">
        <f>VLOOKUP(A104,ORÇAMENTO!$A:$O,9,0)</f>
        <v>M2</v>
      </c>
      <c r="K104" s="65">
        <f t="shared" si="18"/>
        <v>210.03999999999996</v>
      </c>
      <c r="L104" s="65">
        <f>VLOOKUP(A104,ORÇAMENTO!$A:$O,13,0)</f>
        <v>15.53</v>
      </c>
      <c r="M104" s="65">
        <f t="shared" si="19"/>
        <v>3261.92</v>
      </c>
    </row>
    <row r="105" spans="1:13" x14ac:dyDescent="0.3">
      <c r="A105">
        <v>87873</v>
      </c>
      <c r="B105">
        <v>405.11499999999995</v>
      </c>
      <c r="C105" s="62">
        <f t="shared" si="15"/>
        <v>4.9999999999386091E-3</v>
      </c>
      <c r="E105">
        <f t="shared" si="16"/>
        <v>7</v>
      </c>
      <c r="G105" s="63">
        <f t="shared" si="17"/>
        <v>87873</v>
      </c>
      <c r="H105" s="63" t="str">
        <f>VLOOKUP(A105,ORÇAMENTO!$A:$O,6,0)</f>
        <v>Composição</v>
      </c>
      <c r="I105" s="64" t="str">
        <f>VLOOKUP(A105,ORÇAMENTO!$A:$O,8,0)</f>
        <v>CHAPISCO APLICADO EM ALVENARIAS E ESTRUTURAS DE CONCRETO INTERNAS, COM ROLO PARA TEXTURA ACRÍLICA.  ARGAMASSA TRAÇO 1:4 E EMULSÃO POLIMÉRICA (ADESIVO) COM PREPARO MANUAL. AF_06/2014</v>
      </c>
      <c r="J105" s="63" t="str">
        <f>VLOOKUP(A105,ORÇAMENTO!$A:$O,9,0)</f>
        <v>M2</v>
      </c>
      <c r="K105" s="65">
        <f t="shared" si="18"/>
        <v>405.11499999999995</v>
      </c>
      <c r="L105" s="65">
        <f>VLOOKUP(A105,ORÇAMENTO!$A:$O,13,0)</f>
        <v>7.63</v>
      </c>
      <c r="M105" s="65">
        <f t="shared" si="19"/>
        <v>3091.02</v>
      </c>
    </row>
    <row r="106" spans="1:13" x14ac:dyDescent="0.3">
      <c r="A106">
        <v>5216116</v>
      </c>
      <c r="B106">
        <v>146</v>
      </c>
      <c r="C106" s="62">
        <f t="shared" si="15"/>
        <v>0</v>
      </c>
      <c r="E106">
        <f t="shared" si="16"/>
        <v>3</v>
      </c>
      <c r="G106" s="63">
        <f t="shared" si="17"/>
        <v>5216116</v>
      </c>
      <c r="H106" s="63" t="str">
        <f>VLOOKUP(A106,ORÇAMENTO!$A:$O,6,0)</f>
        <v>Serv SICRO</v>
      </c>
      <c r="I106" s="64" t="str">
        <f>VLOOKUP(A106,ORÇAMENTO!$A:$O,8,0)</f>
        <v>FABRICAÇÃO DE BALIZADOR DE CONCRETO - SEÇÃO CIRCULAR DE 10 CM - AREIA E BRITA COMERCIAIS</v>
      </c>
      <c r="J106" s="63" t="str">
        <f>VLOOKUP(A106,ORÇAMENTO!$A:$O,9,0)</f>
        <v>UNID</v>
      </c>
      <c r="K106" s="65">
        <f t="shared" si="18"/>
        <v>146</v>
      </c>
      <c r="L106" s="65">
        <f>VLOOKUP(A106,ORÇAMENTO!$A:$O,13,0)</f>
        <v>21.01</v>
      </c>
      <c r="M106" s="65">
        <f t="shared" si="19"/>
        <v>3067.46</v>
      </c>
    </row>
    <row r="107" spans="1:13" x14ac:dyDescent="0.3">
      <c r="A107" t="s">
        <v>569</v>
      </c>
      <c r="B107">
        <v>1</v>
      </c>
      <c r="C107" s="62">
        <f t="shared" si="15"/>
        <v>0</v>
      </c>
      <c r="E107">
        <f t="shared" si="16"/>
        <v>1</v>
      </c>
      <c r="G107" s="63" t="str">
        <f t="shared" si="17"/>
        <v>COMP-PGRS</v>
      </c>
      <c r="H107" s="63" t="str">
        <f>VLOOKUP(A107,ORÇAMENTO!$A:$O,6,0)</f>
        <v>Composição</v>
      </c>
      <c r="I107" s="64" t="str">
        <f>VLOOKUP(A107,ORÇAMENTO!$A:$O,8,0)</f>
        <v>PLANO DE GERENCIAMENTO DE RESÍDUOS SÓLIDOS - PGRS</v>
      </c>
      <c r="J107" s="63" t="str">
        <f>VLOOKUP(A107,ORÇAMENTO!$A:$O,9,0)</f>
        <v>UNID</v>
      </c>
      <c r="K107" s="65">
        <f t="shared" si="18"/>
        <v>1</v>
      </c>
      <c r="L107" s="65">
        <f>VLOOKUP(A107,ORÇAMENTO!$A:$O,13,0)</f>
        <v>2872.85</v>
      </c>
      <c r="M107" s="65">
        <f t="shared" si="19"/>
        <v>2872.85</v>
      </c>
    </row>
    <row r="108" spans="1:13" x14ac:dyDescent="0.3">
      <c r="A108">
        <v>101507</v>
      </c>
      <c r="B108">
        <v>1</v>
      </c>
      <c r="C108" s="62">
        <f t="shared" si="15"/>
        <v>0</v>
      </c>
      <c r="E108">
        <f t="shared" si="16"/>
        <v>1</v>
      </c>
      <c r="G108" s="63">
        <f t="shared" si="17"/>
        <v>101507</v>
      </c>
      <c r="H108" s="63" t="str">
        <f>VLOOKUP(A108,ORÇAMENTO!$A:$O,6,0)</f>
        <v>Serv SINAPI</v>
      </c>
      <c r="I108" s="64" t="str">
        <f>VLOOKUP(A108,ORÇAMENTO!$A:$O,8,0)</f>
        <v>ENTRADA DE ENERGIA ELÉTRICA, AÉREA, TRIFÁSICA, COM CAIXA DE SOBREPOR, CABO DE 25 MM2 E DISJUNTOR DIN 50A (NÃO INCLUSO O POSTE DE CONCRETO). AF_07/2020_PS</v>
      </c>
      <c r="J108" s="63" t="str">
        <f>VLOOKUP(A108,ORÇAMENTO!$A:$O,9,0)</f>
        <v>UN</v>
      </c>
      <c r="K108" s="65">
        <f t="shared" si="18"/>
        <v>1</v>
      </c>
      <c r="L108" s="65">
        <f>VLOOKUP(A108,ORÇAMENTO!$A:$O,13,0)</f>
        <v>2827.18</v>
      </c>
      <c r="M108" s="65">
        <f t="shared" si="19"/>
        <v>2827.18</v>
      </c>
    </row>
    <row r="109" spans="1:13" x14ac:dyDescent="0.3">
      <c r="A109">
        <v>83534</v>
      </c>
      <c r="B109">
        <v>2.9940000000000002</v>
      </c>
      <c r="C109" s="62">
        <f t="shared" si="15"/>
        <v>4.0000000000000036E-3</v>
      </c>
      <c r="E109">
        <f t="shared" si="16"/>
        <v>5</v>
      </c>
      <c r="G109" s="63">
        <f t="shared" si="17"/>
        <v>83534</v>
      </c>
      <c r="H109" s="63" t="str">
        <f>VLOOKUP(A109,ORÇAMENTO!$A:$O,6,0)</f>
        <v>Composição</v>
      </c>
      <c r="I109" s="64" t="str">
        <f>VLOOKUP(A109,ORÇAMENTO!$A:$O,8,0)</f>
        <v>LASTRO DE CONCRETO, PREPARO MECÂNICO, INCLUSOS ADITIVO IMPERMEABILIZANTE, LANÇAMENTO E ADENSAMENTO</v>
      </c>
      <c r="J109" s="63" t="str">
        <f>VLOOKUP(A109,ORÇAMENTO!$A:$O,9,0)</f>
        <v>M3</v>
      </c>
      <c r="K109" s="65">
        <f t="shared" si="18"/>
        <v>2.9940000000000002</v>
      </c>
      <c r="L109" s="65">
        <f>VLOOKUP(A109,ORÇAMENTO!$A:$O,13,0)</f>
        <v>910.76</v>
      </c>
      <c r="M109" s="65">
        <f t="shared" si="19"/>
        <v>2726.81</v>
      </c>
    </row>
    <row r="110" spans="1:13" x14ac:dyDescent="0.3">
      <c r="A110" t="s">
        <v>323</v>
      </c>
      <c r="B110">
        <v>1</v>
      </c>
      <c r="C110" s="62">
        <f t="shared" si="15"/>
        <v>0</v>
      </c>
      <c r="E110">
        <f t="shared" si="16"/>
        <v>1</v>
      </c>
      <c r="G110" s="63" t="str">
        <f t="shared" si="17"/>
        <v>C4979</v>
      </c>
      <c r="H110" s="63" t="str">
        <f>VLOOKUP(A110,ORÇAMENTO!$A:$O,6,0)</f>
        <v>Composição</v>
      </c>
      <c r="I110" s="64" t="str">
        <f>VLOOKUP(A110,ORÇAMENTO!$A:$O,8,0)</f>
        <v>POSTE DE CONCRETO CIRCULAR, RESISTÊNCIA NOMINAL 400KG, H=12,00M, PESO APROXIMADO 1.130KG</v>
      </c>
      <c r="J110" s="63" t="str">
        <f>VLOOKUP(A110,ORÇAMENTO!$A:$O,9,0)</f>
        <v>UNID</v>
      </c>
      <c r="K110" s="65">
        <f t="shared" si="18"/>
        <v>1</v>
      </c>
      <c r="L110" s="65">
        <f>VLOOKUP(A110,ORÇAMENTO!$A:$O,13,0)</f>
        <v>2642.98</v>
      </c>
      <c r="M110" s="65">
        <f t="shared" si="19"/>
        <v>2642.98</v>
      </c>
    </row>
    <row r="111" spans="1:13" x14ac:dyDescent="0.3">
      <c r="A111">
        <v>88488</v>
      </c>
      <c r="B111">
        <v>139.26900000000001</v>
      </c>
      <c r="C111" s="62">
        <f t="shared" si="15"/>
        <v>9.0000000000145519E-3</v>
      </c>
      <c r="E111">
        <f t="shared" si="16"/>
        <v>7</v>
      </c>
      <c r="G111" s="63">
        <f t="shared" si="17"/>
        <v>88488</v>
      </c>
      <c r="H111" s="63" t="str">
        <f>VLOOKUP(A111,ORÇAMENTO!$A:$O,6,0)</f>
        <v>Serv SINAPI</v>
      </c>
      <c r="I111" s="64" t="str">
        <f>VLOOKUP(A111,ORÇAMENTO!$A:$O,8,0)</f>
        <v>PINTURA LÁTEX ACRÍLICA PREMIUM, APLICAÇÃO MANUAL EM TETO, DUAS DEMÃOS. AF_04/2023</v>
      </c>
      <c r="J111" s="63" t="str">
        <f>VLOOKUP(A111,ORÇAMENTO!$A:$O,9,0)</f>
        <v>M2</v>
      </c>
      <c r="K111" s="65">
        <f t="shared" si="18"/>
        <v>139.26900000000001</v>
      </c>
      <c r="L111" s="65">
        <f>VLOOKUP(A111,ORÇAMENTO!$A:$O,13,0)</f>
        <v>18.5</v>
      </c>
      <c r="M111" s="65">
        <f t="shared" si="19"/>
        <v>2576.4699999999998</v>
      </c>
    </row>
    <row r="112" spans="1:13" x14ac:dyDescent="0.3">
      <c r="A112">
        <v>84084</v>
      </c>
      <c r="B112">
        <v>229.8</v>
      </c>
      <c r="C112" s="62">
        <f t="shared" si="15"/>
        <v>0</v>
      </c>
      <c r="E112">
        <f t="shared" si="16"/>
        <v>5</v>
      </c>
      <c r="G112" s="63">
        <f t="shared" si="17"/>
        <v>84084</v>
      </c>
      <c r="H112" s="63" t="str">
        <f>VLOOKUP(A112,ORÇAMENTO!$A:$O,6,0)</f>
        <v>Composição</v>
      </c>
      <c r="I112" s="64" t="str">
        <f>VLOOKUP(A112,ORÇAMENTO!$A:$O,8,0)</f>
        <v>APICOAMENTO MANUAL DE SUPERFÍCIE DE CONCRETO</v>
      </c>
      <c r="J112" s="63" t="str">
        <f>VLOOKUP(A112,ORÇAMENTO!$A:$O,9,0)</f>
        <v>M2</v>
      </c>
      <c r="K112" s="65">
        <f t="shared" si="18"/>
        <v>229.8</v>
      </c>
      <c r="L112" s="65">
        <f>VLOOKUP(A112,ORÇAMENTO!$A:$O,13,0)</f>
        <v>11.17</v>
      </c>
      <c r="M112" s="65">
        <f t="shared" si="19"/>
        <v>2566.86</v>
      </c>
    </row>
    <row r="113" spans="1:13" x14ac:dyDescent="0.3">
      <c r="A113" t="s">
        <v>149</v>
      </c>
      <c r="B113">
        <v>2</v>
      </c>
      <c r="C113" s="62">
        <f t="shared" si="15"/>
        <v>0</v>
      </c>
      <c r="E113">
        <f t="shared" si="16"/>
        <v>1</v>
      </c>
      <c r="G113" s="63" t="str">
        <f t="shared" si="17"/>
        <v>AUT-012</v>
      </c>
      <c r="H113" s="63" t="str">
        <f>VLOOKUP(A113,ORÇAMENTO!$A:$O,6,0)</f>
        <v>Cotação</v>
      </c>
      <c r="I113" s="64" t="str">
        <f>VLOOKUP(A113,ORÇAMENTO!$A:$O,8,0)</f>
        <v>SWITCH 10 PORTAS FAST ETHERNET COM 8 PORTAS POE (POWER OVER ETHERNET)</v>
      </c>
      <c r="J113" s="63" t="str">
        <f>VLOOKUP(A113,ORÇAMENTO!$A:$O,9,0)</f>
        <v>UND</v>
      </c>
      <c r="K113" s="65">
        <f t="shared" si="18"/>
        <v>2</v>
      </c>
      <c r="L113" s="65">
        <f>VLOOKUP(A113,ORÇAMENTO!$A:$O,13,0)</f>
        <v>1175.8499999999999</v>
      </c>
      <c r="M113" s="65">
        <f t="shared" si="19"/>
        <v>2351.6999999999998</v>
      </c>
    </row>
    <row r="114" spans="1:13" x14ac:dyDescent="0.3">
      <c r="A114">
        <v>68058</v>
      </c>
      <c r="B114">
        <v>14</v>
      </c>
      <c r="C114" s="62">
        <f t="shared" si="15"/>
        <v>0</v>
      </c>
      <c r="E114">
        <f t="shared" si="16"/>
        <v>2</v>
      </c>
      <c r="G114" s="63">
        <f t="shared" si="17"/>
        <v>68058</v>
      </c>
      <c r="H114" s="63" t="str">
        <f>VLOOKUP(A114,ORÇAMENTO!$A:$O,6,0)</f>
        <v>Composição</v>
      </c>
      <c r="I114" s="64" t="str">
        <f>VLOOKUP(A114,ORÇAMENTO!$A:$O,8,0)</f>
        <v>RUFO EM CONCRETO ARMADO, LARGURA 40CM E ESPESSURA 7CM</v>
      </c>
      <c r="J114" s="63" t="str">
        <f>VLOOKUP(A114,ORÇAMENTO!$A:$O,9,0)</f>
        <v>M</v>
      </c>
      <c r="K114" s="65">
        <f t="shared" si="18"/>
        <v>14</v>
      </c>
      <c r="L114" s="65">
        <f>VLOOKUP(A114,ORÇAMENTO!$A:$O,13,0)</f>
        <v>159.09</v>
      </c>
      <c r="M114" s="65">
        <f t="shared" si="19"/>
        <v>2227.2600000000002</v>
      </c>
    </row>
    <row r="115" spans="1:13" x14ac:dyDescent="0.3">
      <c r="A115" t="s">
        <v>287</v>
      </c>
      <c r="B115">
        <v>3</v>
      </c>
      <c r="C115" s="62">
        <f t="shared" si="15"/>
        <v>0</v>
      </c>
      <c r="E115">
        <f t="shared" si="16"/>
        <v>1</v>
      </c>
      <c r="G115" s="63" t="str">
        <f t="shared" si="17"/>
        <v>I9905</v>
      </c>
      <c r="H115" s="63" t="str">
        <f>VLOOKUP(A115,ORÇAMENTO!$A:$O,6,0)</f>
        <v>Insumo SEINFRA</v>
      </c>
      <c r="I115" s="64" t="str">
        <f>VLOOKUP(A115,ORÇAMENTO!$A:$O,8,0)</f>
        <v>NOBREAK 800VA 220/220V</v>
      </c>
      <c r="J115" s="63" t="str">
        <f>VLOOKUP(A115,ORÇAMENTO!$A:$O,9,0)</f>
        <v>UN</v>
      </c>
      <c r="K115" s="65">
        <f t="shared" si="18"/>
        <v>3</v>
      </c>
      <c r="L115" s="65">
        <f>VLOOKUP(A115,ORÇAMENTO!$A:$O,13,0)</f>
        <v>731.99</v>
      </c>
      <c r="M115" s="65">
        <f t="shared" si="19"/>
        <v>2195.9699999999998</v>
      </c>
    </row>
    <row r="116" spans="1:13" x14ac:dyDescent="0.3">
      <c r="A116" t="s">
        <v>349</v>
      </c>
      <c r="B116">
        <v>5</v>
      </c>
      <c r="C116" s="62">
        <f t="shared" si="15"/>
        <v>0</v>
      </c>
      <c r="E116">
        <f t="shared" si="16"/>
        <v>1</v>
      </c>
      <c r="G116" s="63" t="str">
        <f t="shared" si="17"/>
        <v>AUT-010</v>
      </c>
      <c r="H116" s="63" t="str">
        <f>VLOOKUP(A116,ORÇAMENTO!$A:$O,6,0)</f>
        <v>Cotação</v>
      </c>
      <c r="I116" s="64" t="str">
        <f>VLOOKUP(A116,ORÇAMENTO!$A:$O,8,0)</f>
        <v>CÂMERA NOTURNA POE</v>
      </c>
      <c r="J116" s="63" t="str">
        <f>VLOOKUP(A116,ORÇAMENTO!$A:$O,9,0)</f>
        <v>UND</v>
      </c>
      <c r="K116" s="65">
        <f t="shared" si="18"/>
        <v>5</v>
      </c>
      <c r="L116" s="65">
        <f>VLOOKUP(A116,ORÇAMENTO!$A:$O,13,0)</f>
        <v>430.05</v>
      </c>
      <c r="M116" s="65">
        <f t="shared" si="19"/>
        <v>2150.25</v>
      </c>
    </row>
    <row r="117" spans="1:13" x14ac:dyDescent="0.3">
      <c r="A117">
        <v>43972</v>
      </c>
      <c r="B117">
        <v>500</v>
      </c>
      <c r="C117" s="62">
        <f t="shared" si="15"/>
        <v>0</v>
      </c>
      <c r="E117">
        <f t="shared" si="16"/>
        <v>3</v>
      </c>
      <c r="G117" s="63">
        <f t="shared" si="17"/>
        <v>43972</v>
      </c>
      <c r="H117" s="63" t="str">
        <f>VLOOKUP(A117,ORÇAMENTO!$A:$O,6,0)</f>
        <v>Insumo SINAPI</v>
      </c>
      <c r="I117" s="64" t="str">
        <f>VLOOKUP(A117,ORÇAMENTO!$A:$O,8,0)</f>
        <v>CABO DE REDE, PAR TRANCADO U/UTP, 4 PARES, CATEGORIA 5E (CAT 5E), ISOLAMENTO PVC (CM)</v>
      </c>
      <c r="J117" s="63" t="str">
        <f>VLOOKUP(A117,ORÇAMENTO!$A:$O,9,0)</f>
        <v>M</v>
      </c>
      <c r="K117" s="65">
        <f t="shared" si="18"/>
        <v>500</v>
      </c>
      <c r="L117" s="65">
        <f>VLOOKUP(A117,ORÇAMENTO!$A:$O,13,0)</f>
        <v>4.0999999999999996</v>
      </c>
      <c r="M117" s="65">
        <f t="shared" si="19"/>
        <v>2050</v>
      </c>
    </row>
    <row r="118" spans="1:13" x14ac:dyDescent="0.3">
      <c r="A118" t="s">
        <v>365</v>
      </c>
      <c r="B118">
        <v>12</v>
      </c>
      <c r="C118" s="62">
        <f t="shared" si="15"/>
        <v>0</v>
      </c>
      <c r="E118">
        <f t="shared" si="16"/>
        <v>2</v>
      </c>
      <c r="G118" s="63" t="str">
        <f t="shared" si="17"/>
        <v>CPU – 08.02.04</v>
      </c>
      <c r="H118" s="63" t="str">
        <f>VLOOKUP(A118,ORÇAMENTO!$A:$O,6,0)</f>
        <v>Composição</v>
      </c>
      <c r="I118" s="64" t="str">
        <f>VLOOKUP(A118,ORÇAMENTO!$A:$O,8,0)</f>
        <v>FORNECIMENTO E INSTALAÇÃO ELETRODUTO EM FERRO GALVANIZADO PESADO SEM COSTURA 2".</v>
      </c>
      <c r="J118" s="63" t="str">
        <f>VLOOKUP(A118,ORÇAMENTO!$A:$O,9,0)</f>
        <v>UNID</v>
      </c>
      <c r="K118" s="65">
        <f t="shared" si="18"/>
        <v>12</v>
      </c>
      <c r="L118" s="65">
        <f>VLOOKUP(A118,ORÇAMENTO!$A:$O,13,0)</f>
        <v>168.17</v>
      </c>
      <c r="M118" s="65">
        <f t="shared" si="19"/>
        <v>2018.04</v>
      </c>
    </row>
    <row r="119" spans="1:13" x14ac:dyDescent="0.3">
      <c r="A119">
        <v>101636</v>
      </c>
      <c r="B119">
        <v>11</v>
      </c>
      <c r="C119" s="62">
        <f t="shared" si="15"/>
        <v>0</v>
      </c>
      <c r="E119">
        <f t="shared" si="16"/>
        <v>2</v>
      </c>
      <c r="G119" s="63">
        <f t="shared" si="17"/>
        <v>101636</v>
      </c>
      <c r="H119" s="63" t="str">
        <f>VLOOKUP(A119,ORÇAMENTO!$A:$O,6,0)</f>
        <v>Serv SINAPI</v>
      </c>
      <c r="I119" s="64" t="str">
        <f>VLOOKUP(A119,ORÇAMENTO!$A:$O,8,0)</f>
        <v>BRAÇO PARA ILUMINAÇÃO PÚBLICA, EM TUBO DE AÇO GALVANIZADO, COMPRIMENTO DE 1,50 M, PARA FIXAÇÃO EM POSTE DE CONCRETO - FORNECIMENTO E INSTALAÇÃO. AF_02/2025_PS</v>
      </c>
      <c r="J119" s="63" t="str">
        <f>VLOOKUP(A119,ORÇAMENTO!$A:$O,9,0)</f>
        <v>UN</v>
      </c>
      <c r="K119" s="65">
        <f t="shared" si="18"/>
        <v>11</v>
      </c>
      <c r="L119" s="65">
        <f>VLOOKUP(A119,ORÇAMENTO!$A:$O,13,0)</f>
        <v>180.91</v>
      </c>
      <c r="M119" s="65">
        <f t="shared" si="19"/>
        <v>1990.01</v>
      </c>
    </row>
    <row r="120" spans="1:13" x14ac:dyDescent="0.3">
      <c r="A120">
        <v>91927</v>
      </c>
      <c r="B120">
        <v>300</v>
      </c>
      <c r="C120" s="62">
        <f t="shared" si="15"/>
        <v>0</v>
      </c>
      <c r="E120">
        <f t="shared" si="16"/>
        <v>3</v>
      </c>
      <c r="G120" s="63">
        <f t="shared" si="17"/>
        <v>91927</v>
      </c>
      <c r="H120" s="63" t="str">
        <f>VLOOKUP(A120,ORÇAMENTO!$A:$O,6,0)</f>
        <v>Serv SINAPI</v>
      </c>
      <c r="I120" s="64" t="str">
        <f>VLOOKUP(A120,ORÇAMENTO!$A:$O,8,0)</f>
        <v>CABO DE COBRE FLEXÍVEL ISOLADO, 2,5 MM², ANTI-CHAMA 0,6/1,0 KV, PARA CIRCUITOS TERMINAIS - FORNECIMENTO E INSTALAÇÃO. AF_03/2023</v>
      </c>
      <c r="J120" s="63" t="str">
        <f>VLOOKUP(A120,ORÇAMENTO!$A:$O,9,0)</f>
        <v>M</v>
      </c>
      <c r="K120" s="65">
        <f t="shared" si="18"/>
        <v>300</v>
      </c>
      <c r="L120" s="65">
        <f>VLOOKUP(A120,ORÇAMENTO!$A:$O,13,0)</f>
        <v>6.61</v>
      </c>
      <c r="M120" s="65">
        <f t="shared" si="19"/>
        <v>1983</v>
      </c>
    </row>
    <row r="121" spans="1:13" x14ac:dyDescent="0.3">
      <c r="A121">
        <v>87265</v>
      </c>
      <c r="B121">
        <v>25.14</v>
      </c>
      <c r="C121" s="62">
        <f t="shared" si="15"/>
        <v>0</v>
      </c>
      <c r="E121">
        <f t="shared" si="16"/>
        <v>5</v>
      </c>
      <c r="G121" s="63">
        <f t="shared" si="17"/>
        <v>87265</v>
      </c>
      <c r="H121" s="63" t="str">
        <f>VLOOKUP(A121,ORÇAMENTO!$A:$O,6,0)</f>
        <v>Serv SINAPI</v>
      </c>
      <c r="I121" s="64" t="str">
        <f>VLOOKUP(A121,ORÇAMENTO!$A:$O,8,0)</f>
        <v>REVESTIMENTO CERÂMICO PARA PAREDES INTERNAS COM PLACAS TIPO ESMALTADA DE DIMENSÕES 20X20 CM APLICADAS NA ALTURA INTEIRA DAS PAREDES. AF_02/2023_PE</v>
      </c>
      <c r="J121" s="63" t="str">
        <f>VLOOKUP(A121,ORÇAMENTO!$A:$O,9,0)</f>
        <v>M2</v>
      </c>
      <c r="K121" s="65">
        <f t="shared" si="18"/>
        <v>25.14</v>
      </c>
      <c r="L121" s="65">
        <f>VLOOKUP(A121,ORÇAMENTO!$A:$O,13,0)</f>
        <v>70.84</v>
      </c>
      <c r="M121" s="65">
        <f t="shared" si="19"/>
        <v>1780.91</v>
      </c>
    </row>
    <row r="122" spans="1:13" x14ac:dyDescent="0.3">
      <c r="A122">
        <v>91926</v>
      </c>
      <c r="B122">
        <v>300</v>
      </c>
      <c r="C122" s="62">
        <f t="shared" si="15"/>
        <v>0</v>
      </c>
      <c r="E122">
        <f t="shared" si="16"/>
        <v>3</v>
      </c>
      <c r="G122" s="63">
        <f t="shared" si="17"/>
        <v>91926</v>
      </c>
      <c r="H122" s="63" t="str">
        <f>VLOOKUP(A122,ORÇAMENTO!$A:$O,6,0)</f>
        <v>Serv SINAPI</v>
      </c>
      <c r="I122" s="64" t="str">
        <f>VLOOKUP(A122,ORÇAMENTO!$A:$O,8,0)</f>
        <v>CABO DE COBRE FLEXÍVEL ISOLADO, 2,5 MM², ANTI-CHAMA 450/750 V, PARA CIRCUITOS TERMINAIS - FORNECIMENTO E INSTALAÇÃO. AF_03/2023</v>
      </c>
      <c r="J122" s="63" t="str">
        <f>VLOOKUP(A122,ORÇAMENTO!$A:$O,9,0)</f>
        <v>M</v>
      </c>
      <c r="K122" s="65">
        <f t="shared" si="18"/>
        <v>300</v>
      </c>
      <c r="L122" s="65">
        <f>VLOOKUP(A122,ORÇAMENTO!$A:$O,13,0)</f>
        <v>5.87</v>
      </c>
      <c r="M122" s="65">
        <f t="shared" si="19"/>
        <v>1761</v>
      </c>
    </row>
    <row r="123" spans="1:13" x14ac:dyDescent="0.3">
      <c r="A123" t="s">
        <v>49</v>
      </c>
      <c r="B123">
        <v>2</v>
      </c>
      <c r="C123" s="62">
        <f t="shared" si="15"/>
        <v>0</v>
      </c>
      <c r="E123">
        <f t="shared" si="16"/>
        <v>1</v>
      </c>
      <c r="G123" s="63" t="str">
        <f t="shared" si="17"/>
        <v>PESSOAL</v>
      </c>
      <c r="H123" s="63" t="str">
        <f>VLOOKUP(A123,ORÇAMENTO!$A:$O,6,0)</f>
        <v>Composição</v>
      </c>
      <c r="I123" s="64" t="str">
        <f>VLOOKUP(A123,ORÇAMENTO!$A:$O,8,0)</f>
        <v>MOBILIZAÇÃO E DESMOBILIZAÇÃO DE PESSOAL</v>
      </c>
      <c r="J123" s="63" t="str">
        <f>VLOOKUP(A123,ORÇAMENTO!$A:$O,9,0)</f>
        <v>UNID</v>
      </c>
      <c r="K123" s="65">
        <f t="shared" si="18"/>
        <v>2</v>
      </c>
      <c r="L123" s="65">
        <f>VLOOKUP(A123,ORÇAMENTO!$A:$O,13,0)</f>
        <v>869.26</v>
      </c>
      <c r="M123" s="65">
        <f t="shared" si="19"/>
        <v>1738.52</v>
      </c>
    </row>
    <row r="124" spans="1:13" x14ac:dyDescent="0.3">
      <c r="A124" t="s">
        <v>159</v>
      </c>
      <c r="B124">
        <v>2.64</v>
      </c>
      <c r="C124" s="62">
        <f t="shared" si="15"/>
        <v>0</v>
      </c>
      <c r="E124">
        <f t="shared" si="16"/>
        <v>4</v>
      </c>
      <c r="G124" s="63" t="str">
        <f t="shared" si="17"/>
        <v>74067/002</v>
      </c>
      <c r="H124" s="63" t="str">
        <f>VLOOKUP(A124,ORÇAMENTO!$A:$O,6,0)</f>
        <v>Composição</v>
      </c>
      <c r="I124" s="64" t="str">
        <f>VLOOKUP(A124,ORÇAMENTO!$A:$O,8,0)</f>
        <v>JANELA DE CORRER EM ALUMINIO, FOLHAS PARA VIDRO, COM BANDEIRA, INCLUSO GUARNICAO E VIDRO LISO INCOLOR</v>
      </c>
      <c r="J124" s="63" t="str">
        <f>VLOOKUP(A124,ORÇAMENTO!$A:$O,9,0)</f>
        <v>M2</v>
      </c>
      <c r="K124" s="65">
        <f t="shared" si="18"/>
        <v>2.64</v>
      </c>
      <c r="L124" s="65">
        <f>VLOOKUP(A124,ORÇAMENTO!$A:$O,13,0)</f>
        <v>652.1</v>
      </c>
      <c r="M124" s="65">
        <f t="shared" si="19"/>
        <v>1721.54</v>
      </c>
    </row>
    <row r="125" spans="1:13" x14ac:dyDescent="0.3">
      <c r="A125" t="s">
        <v>43</v>
      </c>
      <c r="B125">
        <v>1387.44</v>
      </c>
      <c r="C125" s="62">
        <f t="shared" si="15"/>
        <v>0</v>
      </c>
      <c r="E125">
        <f t="shared" si="16"/>
        <v>7</v>
      </c>
      <c r="G125" s="63" t="str">
        <f t="shared" si="17"/>
        <v>TRANSP-2</v>
      </c>
      <c r="H125" s="63" t="str">
        <f>VLOOKUP(A125,ORÇAMENTO!$A:$O,6,0)</f>
        <v>Composição</v>
      </c>
      <c r="I125" s="64" t="str">
        <f>VLOOKUP(A125,ORÇAMENTO!$A:$O,8,0)</f>
        <v>MOBILIZAÇÃO E DESMOBILIZAÇÃO - TRANSPORTE DOS EQUIPAMENTOS MOTORIZADOS - RODOVIA REVESTIMENTO PRIMÁRIO</v>
      </c>
      <c r="J125" s="63" t="str">
        <f>VLOOKUP(A125,ORÇAMENTO!$A:$O,9,0)</f>
        <v>TONxKM</v>
      </c>
      <c r="K125" s="65">
        <f t="shared" si="18"/>
        <v>1387.44</v>
      </c>
      <c r="L125" s="65">
        <f>VLOOKUP(A125,ORÇAMENTO!$A:$O,13,0)</f>
        <v>1.21</v>
      </c>
      <c r="M125" s="65">
        <f t="shared" si="19"/>
        <v>1678.8</v>
      </c>
    </row>
    <row r="126" spans="1:13" x14ac:dyDescent="0.3">
      <c r="A126">
        <v>6110</v>
      </c>
      <c r="B126">
        <v>1.3200000000000003</v>
      </c>
      <c r="C126" s="62">
        <f t="shared" si="15"/>
        <v>0</v>
      </c>
      <c r="E126">
        <f t="shared" si="16"/>
        <v>4</v>
      </c>
      <c r="G126" s="63">
        <f t="shared" si="17"/>
        <v>6110</v>
      </c>
      <c r="H126" s="63" t="str">
        <f>VLOOKUP(A126,ORÇAMENTO!$A:$O,6,0)</f>
        <v>Composição</v>
      </c>
      <c r="I126" s="64" t="str">
        <f>VLOOKUP(A126,ORÇAMENTO!$A:$O,8,0)</f>
        <v>ALVENARIA DE EMBASAMENTO EM TIJOLOS CERAMICOS MACICOS 5X10X20CM, ASSENTADO COM ARGAMASSA TRACO 1:2:8 (CIMENTO, CAL E AREIA)</v>
      </c>
      <c r="J126" s="63" t="str">
        <f>VLOOKUP(A126,ORÇAMENTO!$A:$O,9,0)</f>
        <v>M3</v>
      </c>
      <c r="K126" s="65">
        <f t="shared" si="18"/>
        <v>1.3200000000000003</v>
      </c>
      <c r="L126" s="65">
        <f>VLOOKUP(A126,ORÇAMENTO!$A:$O,13,0)</f>
        <v>1216.6600000000001</v>
      </c>
      <c r="M126" s="65">
        <f t="shared" si="19"/>
        <v>1605.99</v>
      </c>
    </row>
    <row r="127" spans="1:13" x14ac:dyDescent="0.3">
      <c r="A127">
        <v>3380</v>
      </c>
      <c r="B127">
        <v>15</v>
      </c>
      <c r="C127" s="62">
        <f t="shared" si="15"/>
        <v>0</v>
      </c>
      <c r="E127">
        <f t="shared" si="16"/>
        <v>2</v>
      </c>
      <c r="G127" s="63">
        <f t="shared" si="17"/>
        <v>3380</v>
      </c>
      <c r="H127" s="63" t="str">
        <f>VLOOKUP(A127,ORÇAMENTO!$A:$O,6,0)</f>
        <v>Insumo SINAPI</v>
      </c>
      <c r="I127" s="64" t="str">
        <f>VLOOKUP(A127,ORÇAMENTO!$A:$O,8,0)</f>
        <v>HASTE DE ATERRAMENTO EM ACO COM 3,00 M DE COMPRIMENTO E DN = 5/8", REVESTIDA COM BAIXA CAMADA DE COBRE, COM CONECTOR TIPO GRAMPO</v>
      </c>
      <c r="J127" s="63" t="str">
        <f>VLOOKUP(A127,ORÇAMENTO!$A:$O,9,0)</f>
        <v>UN</v>
      </c>
      <c r="K127" s="65">
        <f t="shared" si="18"/>
        <v>15</v>
      </c>
      <c r="L127" s="65">
        <f>VLOOKUP(A127,ORÇAMENTO!$A:$O,13,0)</f>
        <v>106.71</v>
      </c>
      <c r="M127" s="65">
        <f t="shared" si="19"/>
        <v>1600.65</v>
      </c>
    </row>
    <row r="128" spans="1:13" x14ac:dyDescent="0.3">
      <c r="A128">
        <v>87247</v>
      </c>
      <c r="B128">
        <v>21.675000000000001</v>
      </c>
      <c r="C128" s="62">
        <f t="shared" si="15"/>
        <v>4.9999999999990052E-3</v>
      </c>
      <c r="E128">
        <f t="shared" si="16"/>
        <v>6</v>
      </c>
      <c r="G128" s="63">
        <f t="shared" si="17"/>
        <v>87247</v>
      </c>
      <c r="H128" s="63" t="str">
        <f>VLOOKUP(A128,ORÇAMENTO!$A:$O,6,0)</f>
        <v>Serv SINAPI</v>
      </c>
      <c r="I128" s="64" t="str">
        <f>VLOOKUP(A128,ORÇAMENTO!$A:$O,8,0)</f>
        <v>REVESTIMENTO CERÂMICO PARA PISO COM PLACAS TIPO ESMALTADA DE DIMENSÕES 35X35 CM APLICADA EM AMBIENTES DE ÁREA ENTRE 5 M2 E 10 M2. AF_02/2023_PE</v>
      </c>
      <c r="J128" s="63" t="str">
        <f>VLOOKUP(A128,ORÇAMENTO!$A:$O,9,0)</f>
        <v>M2</v>
      </c>
      <c r="K128" s="65">
        <f t="shared" si="18"/>
        <v>21.675000000000001</v>
      </c>
      <c r="L128" s="65">
        <f>VLOOKUP(A128,ORÇAMENTO!$A:$O,13,0)</f>
        <v>72.33</v>
      </c>
      <c r="M128" s="65">
        <f t="shared" si="19"/>
        <v>1567.75</v>
      </c>
    </row>
    <row r="129" spans="1:13" x14ac:dyDescent="0.3">
      <c r="A129">
        <v>72934</v>
      </c>
      <c r="B129">
        <v>150</v>
      </c>
      <c r="C129" s="62">
        <f t="shared" si="15"/>
        <v>0</v>
      </c>
      <c r="E129">
        <f t="shared" si="16"/>
        <v>3</v>
      </c>
      <c r="G129" s="63">
        <f t="shared" si="17"/>
        <v>72934</v>
      </c>
      <c r="H129" s="63" t="str">
        <f>VLOOKUP(A129,ORÇAMENTO!$A:$O,6,0)</f>
        <v>Composição</v>
      </c>
      <c r="I129" s="64" t="str">
        <f>VLOOKUP(A129,ORÇAMENTO!$A:$O,8,0)</f>
        <v>ELETRODUTO DE PVC FLEXIVEL CORRUGADO DN 20MM (3/4") FORNECIMENTO E INSTALACAO</v>
      </c>
      <c r="J129" s="63" t="str">
        <f>VLOOKUP(A129,ORÇAMENTO!$A:$O,9,0)</f>
        <v>M</v>
      </c>
      <c r="K129" s="65">
        <f t="shared" si="18"/>
        <v>150</v>
      </c>
      <c r="L129" s="65">
        <f>VLOOKUP(A129,ORÇAMENTO!$A:$O,13,0)</f>
        <v>10.44</v>
      </c>
      <c r="M129" s="65">
        <f t="shared" si="19"/>
        <v>1566</v>
      </c>
    </row>
    <row r="130" spans="1:13" x14ac:dyDescent="0.3">
      <c r="A130">
        <v>91935</v>
      </c>
      <c r="B130">
        <v>45</v>
      </c>
      <c r="C130" s="62">
        <f t="shared" si="15"/>
        <v>0</v>
      </c>
      <c r="E130">
        <f t="shared" si="16"/>
        <v>2</v>
      </c>
      <c r="G130" s="63">
        <f t="shared" si="17"/>
        <v>91935</v>
      </c>
      <c r="H130" s="63" t="str">
        <f>VLOOKUP(A130,ORÇAMENTO!$A:$O,6,0)</f>
        <v>Serv SINAPI</v>
      </c>
      <c r="I130" s="64" t="str">
        <f>VLOOKUP(A130,ORÇAMENTO!$A:$O,8,0)</f>
        <v>CABO DE COBRE FLEXÍVEL ISOLADO, 16 MM², ANTI-CHAMA 0,6/1,0 KV, PARA CIRCUITOS TERMINAIS - FORNECIMENTO E INSTALAÇÃO. AF_03/2023</v>
      </c>
      <c r="J130" s="63" t="str">
        <f>VLOOKUP(A130,ORÇAMENTO!$A:$O,9,0)</f>
        <v>M</v>
      </c>
      <c r="K130" s="65">
        <f t="shared" si="18"/>
        <v>45</v>
      </c>
      <c r="L130" s="65">
        <f>VLOOKUP(A130,ORÇAMENTO!$A:$O,13,0)</f>
        <v>34.729999999999997</v>
      </c>
      <c r="M130" s="65">
        <f t="shared" si="19"/>
        <v>1562.85</v>
      </c>
    </row>
    <row r="131" spans="1:13" x14ac:dyDescent="0.3">
      <c r="A131">
        <v>87527</v>
      </c>
      <c r="B131">
        <v>33.28</v>
      </c>
      <c r="C131" s="62">
        <f t="shared" ref="C131:C162" si="20">+B131-TRUNC(B131,2)</f>
        <v>0</v>
      </c>
      <c r="E131">
        <f t="shared" ref="E131:E162" si="21">LEN(B131)</f>
        <v>5</v>
      </c>
      <c r="G131" s="63">
        <f t="shared" ref="G131:G162" si="22">+A131</f>
        <v>87527</v>
      </c>
      <c r="H131" s="63" t="str">
        <f>VLOOKUP(A131,ORÇAMENTO!$A:$O,6,0)</f>
        <v>Serv SINAPI</v>
      </c>
      <c r="I131" s="64" t="str">
        <f>VLOOKUP(A131,ORÇAMENTO!$A:$O,8,0)</f>
        <v>EMBOÇO, EM ARGAMASSA TRAÇO 1:2:8, PREPARO MECÂNICO, APLICADO MANUALMENTE EM PAREDES INTERNAS DE AMBIENTES COM ÁREA MENOR QUE 5M², E =17,5MM, COM TALISCAS. AF_03/2024</v>
      </c>
      <c r="J131" s="63" t="str">
        <f>VLOOKUP(A131,ORÇAMENTO!$A:$O,9,0)</f>
        <v>M2</v>
      </c>
      <c r="K131" s="65">
        <f t="shared" ref="K131:K162" si="23">+B131</f>
        <v>33.28</v>
      </c>
      <c r="L131" s="65">
        <f>VLOOKUP(A131,ORÇAMENTO!$A:$O,13,0)</f>
        <v>46.2</v>
      </c>
      <c r="M131" s="65">
        <f t="shared" ref="M131:M162" si="24">TRUNC(L131*K131,2)</f>
        <v>1537.53</v>
      </c>
    </row>
    <row r="132" spans="1:13" x14ac:dyDescent="0.3">
      <c r="A132">
        <v>78018</v>
      </c>
      <c r="B132">
        <v>21.984000000000002</v>
      </c>
      <c r="C132" s="62">
        <f t="shared" si="20"/>
        <v>4.0000000000013358E-3</v>
      </c>
      <c r="E132">
        <f t="shared" si="21"/>
        <v>6</v>
      </c>
      <c r="G132" s="63">
        <f t="shared" si="22"/>
        <v>78018</v>
      </c>
      <c r="H132" s="63" t="str">
        <f>VLOOKUP(A132,ORÇAMENTO!$A:$O,6,0)</f>
        <v>Composição</v>
      </c>
      <c r="I132" s="64" t="str">
        <f>VLOOKUP(A132,ORÇAMENTO!$A:$O,8,0)</f>
        <v>ESCAVACAO MANUAL A CEU ABERTO EM MATERIAL DE 1A CATEGORIA, EM PROFUNDIDADE ATE 0,50M</v>
      </c>
      <c r="J132" s="63" t="str">
        <f>VLOOKUP(A132,ORÇAMENTO!$A:$O,9,0)</f>
        <v>M3</v>
      </c>
      <c r="K132" s="65">
        <f t="shared" si="23"/>
        <v>21.984000000000002</v>
      </c>
      <c r="L132" s="65">
        <f>VLOOKUP(A132,ORÇAMENTO!$A:$O,13,0)</f>
        <v>67.099999999999994</v>
      </c>
      <c r="M132" s="65">
        <f t="shared" si="24"/>
        <v>1475.12</v>
      </c>
    </row>
    <row r="133" spans="1:13" x14ac:dyDescent="0.3">
      <c r="A133" t="s">
        <v>47</v>
      </c>
      <c r="B133">
        <v>1695.57</v>
      </c>
      <c r="C133" s="62">
        <f t="shared" si="20"/>
        <v>0</v>
      </c>
      <c r="E133">
        <f t="shared" si="21"/>
        <v>7</v>
      </c>
      <c r="G133" s="63" t="str">
        <f t="shared" si="22"/>
        <v>TRANSP-4</v>
      </c>
      <c r="H133" s="63" t="str">
        <f>VLOOKUP(A133,ORÇAMENTO!$A:$O,6,0)</f>
        <v>Composição</v>
      </c>
      <c r="I133" s="64" t="str">
        <f>VLOOKUP(A133,ORÇAMENTO!$A:$O,8,0)</f>
        <v>MOBILIZAÇÃO E DESMOBILIZAÇÃO - TRANSPORTE COM CAVALO MECÂNICO DOS EQUIPAMENTOS PESADOS - RODOVIA REVESTIMENTO PRIMÁRIO</v>
      </c>
      <c r="J133" s="63" t="str">
        <f>VLOOKUP(A133,ORÇAMENTO!$A:$O,9,0)</f>
        <v>TONxKM</v>
      </c>
      <c r="K133" s="65">
        <f t="shared" si="23"/>
        <v>1695.57</v>
      </c>
      <c r="L133" s="65">
        <f>VLOOKUP(A133,ORÇAMENTO!$A:$O,13,0)</f>
        <v>0.86</v>
      </c>
      <c r="M133" s="65">
        <f t="shared" si="24"/>
        <v>1458.19</v>
      </c>
    </row>
    <row r="134" spans="1:13" x14ac:dyDescent="0.3">
      <c r="A134">
        <v>97902</v>
      </c>
      <c r="B134">
        <v>2</v>
      </c>
      <c r="C134" s="62">
        <f t="shared" si="20"/>
        <v>0</v>
      </c>
      <c r="E134">
        <f t="shared" si="21"/>
        <v>1</v>
      </c>
      <c r="G134" s="63">
        <f t="shared" si="22"/>
        <v>97902</v>
      </c>
      <c r="H134" s="63" t="str">
        <f>VLOOKUP(A134,ORÇAMENTO!$A:$O,6,0)</f>
        <v>Serv SINAPI</v>
      </c>
      <c r="I134" s="64" t="str">
        <f>VLOOKUP(A134,ORÇAMENTO!$A:$O,8,0)</f>
        <v>CAIXA ENTERRADA HIDRÁULICA RETANGULAR EM ALVENARIA COM TIJOLOS CERÂMICOS MACIÇOS, DIMENSÕES INTERNAS: 0,6X0,6X0,6 M PARA REDE DE ESGOTO. AF_12/2020</v>
      </c>
      <c r="J134" s="63" t="str">
        <f>VLOOKUP(A134,ORÇAMENTO!$A:$O,9,0)</f>
        <v>UN</v>
      </c>
      <c r="K134" s="65">
        <f t="shared" si="23"/>
        <v>2</v>
      </c>
      <c r="L134" s="65">
        <f>VLOOKUP(A134,ORÇAMENTO!$A:$O,13,0)</f>
        <v>690.41</v>
      </c>
      <c r="M134" s="65">
        <f t="shared" si="24"/>
        <v>1380.82</v>
      </c>
    </row>
    <row r="135" spans="1:13" x14ac:dyDescent="0.3">
      <c r="A135">
        <v>91928</v>
      </c>
      <c r="B135">
        <v>150</v>
      </c>
      <c r="C135" s="62">
        <f t="shared" si="20"/>
        <v>0</v>
      </c>
      <c r="E135">
        <f t="shared" si="21"/>
        <v>3</v>
      </c>
      <c r="G135" s="63">
        <f t="shared" si="22"/>
        <v>91928</v>
      </c>
      <c r="H135" s="63" t="str">
        <f>VLOOKUP(A135,ORÇAMENTO!$A:$O,6,0)</f>
        <v>Serv SINAPI</v>
      </c>
      <c r="I135" s="64" t="str">
        <f>VLOOKUP(A135,ORÇAMENTO!$A:$O,8,0)</f>
        <v>CABO DE COBRE FLEXÍVEL ISOLADO, 4 MM², ANTI-CHAMA 450/750 V, PARA CIRCUITOS TERMINAIS - FORNECIMENTO E INSTALAÇÃO. AF_03/2023</v>
      </c>
      <c r="J135" s="63" t="str">
        <f>VLOOKUP(A135,ORÇAMENTO!$A:$O,9,0)</f>
        <v>M</v>
      </c>
      <c r="K135" s="65">
        <f t="shared" si="23"/>
        <v>150</v>
      </c>
      <c r="L135" s="65">
        <f>VLOOKUP(A135,ORÇAMENTO!$A:$O,13,0)</f>
        <v>9.11</v>
      </c>
      <c r="M135" s="65">
        <f t="shared" si="24"/>
        <v>1366.5</v>
      </c>
    </row>
    <row r="136" spans="1:13" x14ac:dyDescent="0.3">
      <c r="A136">
        <v>102622</v>
      </c>
      <c r="B136">
        <v>2</v>
      </c>
      <c r="C136" s="62">
        <f t="shared" si="20"/>
        <v>0</v>
      </c>
      <c r="E136">
        <f t="shared" si="21"/>
        <v>1</v>
      </c>
      <c r="G136" s="63">
        <f t="shared" si="22"/>
        <v>102622</v>
      </c>
      <c r="H136" s="63" t="str">
        <f>VLOOKUP(A136,ORÇAMENTO!$A:$O,6,0)</f>
        <v>Serv SINAPI</v>
      </c>
      <c r="I136" s="64" t="str">
        <f>VLOOKUP(A136,ORÇAMENTO!$A:$O,8,0)</f>
        <v>CAIXA D´ÁGUA EM POLIETILENO, 500 LITROS (INCLUSOS TUBOS, CONEXÕES E TORNEIRA DE BÓIA) - FORNECIMENTO E INSTALAÇÃO. AF_06/2021</v>
      </c>
      <c r="J136" s="63" t="str">
        <f>VLOOKUP(A136,ORÇAMENTO!$A:$O,9,0)</f>
        <v>UN</v>
      </c>
      <c r="K136" s="65">
        <f t="shared" si="23"/>
        <v>2</v>
      </c>
      <c r="L136" s="65">
        <f>VLOOKUP(A136,ORÇAMENTO!$A:$O,13,0)</f>
        <v>660.41</v>
      </c>
      <c r="M136" s="65">
        <f t="shared" si="24"/>
        <v>1320.82</v>
      </c>
    </row>
    <row r="137" spans="1:13" x14ac:dyDescent="0.3">
      <c r="A137">
        <v>86888</v>
      </c>
      <c r="B137">
        <v>2</v>
      </c>
      <c r="C137" s="62">
        <f t="shared" si="20"/>
        <v>0</v>
      </c>
      <c r="E137">
        <f t="shared" si="21"/>
        <v>1</v>
      </c>
      <c r="G137" s="63">
        <f t="shared" si="22"/>
        <v>86888</v>
      </c>
      <c r="H137" s="63" t="str">
        <f>VLOOKUP(A137,ORÇAMENTO!$A:$O,6,0)</f>
        <v>Serv SINAPI</v>
      </c>
      <c r="I137" s="64" t="str">
        <f>VLOOKUP(A137,ORÇAMENTO!$A:$O,8,0)</f>
        <v>VASO SANITÁRIO SIFONADO COM CAIXA ACOPLADA LOUÇA BRANCA - FORNECIMENTO E INSTALAÇÃO. AF_01/2020</v>
      </c>
      <c r="J137" s="63" t="str">
        <f>VLOOKUP(A137,ORÇAMENTO!$A:$O,9,0)</f>
        <v>UN</v>
      </c>
      <c r="K137" s="65">
        <f t="shared" si="23"/>
        <v>2</v>
      </c>
      <c r="L137" s="65">
        <f>VLOOKUP(A137,ORÇAMENTO!$A:$O,13,0)</f>
        <v>651.32000000000005</v>
      </c>
      <c r="M137" s="65">
        <f t="shared" si="24"/>
        <v>1302.6400000000001</v>
      </c>
    </row>
    <row r="138" spans="1:13" x14ac:dyDescent="0.3">
      <c r="A138">
        <v>90842</v>
      </c>
      <c r="B138">
        <v>1</v>
      </c>
      <c r="C138" s="62">
        <f t="shared" si="20"/>
        <v>0</v>
      </c>
      <c r="E138">
        <f t="shared" si="21"/>
        <v>1</v>
      </c>
      <c r="G138" s="63">
        <f t="shared" si="22"/>
        <v>90842</v>
      </c>
      <c r="H138" s="63" t="str">
        <f>VLOOKUP(A138,ORÇAMENTO!$A:$O,6,0)</f>
        <v>Serv SINAPI</v>
      </c>
      <c r="I138" s="64" t="str">
        <f>VLOOKUP(A138,ORÇAMENTO!$A:$O,8,0)</f>
        <v>KIT DE PORTA DE MADEIRA PARA PINTURA, SEMI-OCA (LEVE OU MÉDIA), PADRÃO MÉDIO, 70X210CM, ESPESSURA DE 3,5CM, ITENS INCLUSOS: DOBRADIÇAS, MONTAGEM E INSTALAÇÃO DO BATENTE, FECHADURA COM EXECUÇÃO DO FURO - FORNECIMENTO E INSTALAÇÃO. AF_12/2019</v>
      </c>
      <c r="J138" s="63" t="str">
        <f>VLOOKUP(A138,ORÇAMENTO!$A:$O,9,0)</f>
        <v>UN</v>
      </c>
      <c r="K138" s="65">
        <f t="shared" si="23"/>
        <v>1</v>
      </c>
      <c r="L138" s="65">
        <f>VLOOKUP(A138,ORÇAMENTO!$A:$O,13,0)</f>
        <v>1240.52</v>
      </c>
      <c r="M138" s="65">
        <f t="shared" si="24"/>
        <v>1240.52</v>
      </c>
    </row>
    <row r="139" spans="1:13" x14ac:dyDescent="0.3">
      <c r="A139">
        <v>90841</v>
      </c>
      <c r="B139">
        <v>1</v>
      </c>
      <c r="C139" s="62">
        <f t="shared" si="20"/>
        <v>0</v>
      </c>
      <c r="E139">
        <f t="shared" si="21"/>
        <v>1</v>
      </c>
      <c r="G139" s="63">
        <f t="shared" si="22"/>
        <v>90841</v>
      </c>
      <c r="H139" s="63" t="str">
        <f>VLOOKUP(A139,ORÇAMENTO!$A:$O,6,0)</f>
        <v>Serv SINAPI</v>
      </c>
      <c r="I139" s="64" t="str">
        <f>VLOOKUP(A139,ORÇAMENTO!$A:$O,8,0)</f>
        <v>KIT DE PORTA DE MADEIRA PARA PINTURA, SEMI-OCA (LEVE OU MÉDIA), PADRÃO MÉDIO, 60X210CM, ESPESSURA DE 3,5CM, ITENS INCLUSOS: DOBRADIÇAS, MONTAGEM E INSTALAÇÃO DO BATENTE, FECHADURA COM EXECUÇÃO DO FURO - FORNECIMENTO E INSTALAÇÃO. AF_12/2019</v>
      </c>
      <c r="J139" s="63" t="str">
        <f>VLOOKUP(A139,ORÇAMENTO!$A:$O,9,0)</f>
        <v>UN</v>
      </c>
      <c r="K139" s="65">
        <f t="shared" si="23"/>
        <v>1</v>
      </c>
      <c r="L139" s="65">
        <f>VLOOKUP(A139,ORÇAMENTO!$A:$O,13,0)</f>
        <v>1229.23</v>
      </c>
      <c r="M139" s="65">
        <f t="shared" si="24"/>
        <v>1229.23</v>
      </c>
    </row>
    <row r="140" spans="1:13" x14ac:dyDescent="0.3">
      <c r="A140" t="s">
        <v>282</v>
      </c>
      <c r="B140">
        <v>200</v>
      </c>
      <c r="C140" s="62">
        <f t="shared" si="20"/>
        <v>0</v>
      </c>
      <c r="E140">
        <f t="shared" si="21"/>
        <v>3</v>
      </c>
      <c r="G140" s="63" t="str">
        <f t="shared" si="22"/>
        <v>I8438</v>
      </c>
      <c r="H140" s="63" t="str">
        <f>VLOOKUP(A140,ORÇAMENTO!$A:$O,6,0)</f>
        <v>Insumo SEINFRA</v>
      </c>
      <c r="I140" s="64" t="str">
        <f>VLOOKUP(A140,ORÇAMENTO!$A:$O,8,0)</f>
        <v>CABO CORDPLAST (CABO PP) 3 x 2,50 mm²</v>
      </c>
      <c r="J140" s="63" t="str">
        <f>VLOOKUP(A140,ORÇAMENTO!$A:$O,9,0)</f>
        <v>M</v>
      </c>
      <c r="K140" s="65">
        <f t="shared" si="23"/>
        <v>200</v>
      </c>
      <c r="L140" s="65">
        <f>VLOOKUP(A140,ORÇAMENTO!$A:$O,13,0)</f>
        <v>5.81</v>
      </c>
      <c r="M140" s="65">
        <f t="shared" si="24"/>
        <v>1162</v>
      </c>
    </row>
    <row r="141" spans="1:13" x14ac:dyDescent="0.3">
      <c r="A141">
        <v>97585</v>
      </c>
      <c r="B141">
        <v>7</v>
      </c>
      <c r="C141" s="62">
        <f t="shared" si="20"/>
        <v>0</v>
      </c>
      <c r="E141">
        <f t="shared" si="21"/>
        <v>1</v>
      </c>
      <c r="G141" s="63">
        <f t="shared" si="22"/>
        <v>97585</v>
      </c>
      <c r="H141" s="63" t="str">
        <f>VLOOKUP(A141,ORÇAMENTO!$A:$O,6,0)</f>
        <v>Composição</v>
      </c>
      <c r="I141" s="64" t="str">
        <f>VLOOKUP(A141,ORÇAMENTO!$A:$O,8,0)</f>
        <v>LUMINÁRIA TIPO CALHA, DE SOBREPOR, COM 1 LÂMPADA FLUORESCENTE DE 36 W, COM REATOR DE PARTIDA RÁPIDA - FORNECIMENTO E INSTALAÇÃO.</v>
      </c>
      <c r="J141" s="63" t="str">
        <f>VLOOKUP(A141,ORÇAMENTO!$A:$O,9,0)</f>
        <v>UNID</v>
      </c>
      <c r="K141" s="65">
        <f t="shared" si="23"/>
        <v>7</v>
      </c>
      <c r="L141" s="65">
        <f>VLOOKUP(A141,ORÇAMENTO!$A:$O,13,0)</f>
        <v>148.47999999999999</v>
      </c>
      <c r="M141" s="65">
        <f t="shared" si="24"/>
        <v>1039.3599999999999</v>
      </c>
    </row>
    <row r="142" spans="1:13" x14ac:dyDescent="0.3">
      <c r="A142">
        <v>89957</v>
      </c>
      <c r="B142">
        <v>6</v>
      </c>
      <c r="C142" s="62">
        <f t="shared" si="20"/>
        <v>0</v>
      </c>
      <c r="E142">
        <f t="shared" si="21"/>
        <v>1</v>
      </c>
      <c r="G142" s="63">
        <f t="shared" si="22"/>
        <v>89957</v>
      </c>
      <c r="H142" s="63" t="str">
        <f>VLOOKUP(A142,ORÇAMENTO!$A:$O,6,0)</f>
        <v>Composição</v>
      </c>
      <c r="I142" s="64" t="str">
        <f>VLOOKUP(A142,ORÇAMENTO!$A:$O,8,0)</f>
        <v>PONTO DE CONSUMO TERMINAL DE ÁGUA FRIA (SUBRAMAL) COM TUBULAÇÃO DE PVC, DN 25 MM, INSTALADO EM RAMAL DE ÁGUA, INCLUSOS RASGO E CHUMBAMENTO EM ALVENARIA.</v>
      </c>
      <c r="J142" s="63" t="str">
        <f>VLOOKUP(A142,ORÇAMENTO!$A:$O,9,0)</f>
        <v>UNID</v>
      </c>
      <c r="K142" s="65">
        <f t="shared" si="23"/>
        <v>6</v>
      </c>
      <c r="L142" s="65">
        <f>VLOOKUP(A142,ORÇAMENTO!$A:$O,13,0)</f>
        <v>164.77</v>
      </c>
      <c r="M142" s="65">
        <f t="shared" si="24"/>
        <v>988.62</v>
      </c>
    </row>
    <row r="143" spans="1:13" x14ac:dyDescent="0.3">
      <c r="A143">
        <v>102623</v>
      </c>
      <c r="B143">
        <v>1</v>
      </c>
      <c r="C143" s="62">
        <f t="shared" si="20"/>
        <v>0</v>
      </c>
      <c r="E143">
        <f t="shared" si="21"/>
        <v>1</v>
      </c>
      <c r="G143" s="63">
        <f t="shared" si="22"/>
        <v>102623</v>
      </c>
      <c r="H143" s="63" t="str">
        <f>VLOOKUP(A143,ORÇAMENTO!$A:$O,6,0)</f>
        <v>Serv SINAPI</v>
      </c>
      <c r="I143" s="64" t="str">
        <f>VLOOKUP(A143,ORÇAMENTO!$A:$O,8,0)</f>
        <v>CAIXA D´ÁGUA EM POLIETILENO, 1000 LITROS (INCLUSOS TUBOS, CONEXÕES E TORNEIRA DE BÓIA) - FORNECIMENTO E INSTALAÇÃO. AF_06/2021</v>
      </c>
      <c r="J143" s="63" t="str">
        <f>VLOOKUP(A143,ORÇAMENTO!$A:$O,9,0)</f>
        <v>UN</v>
      </c>
      <c r="K143" s="65">
        <f t="shared" si="23"/>
        <v>1</v>
      </c>
      <c r="L143" s="65">
        <f>VLOOKUP(A143,ORÇAMENTO!$A:$O,13,0)</f>
        <v>939.01</v>
      </c>
      <c r="M143" s="65">
        <f t="shared" si="24"/>
        <v>939.01</v>
      </c>
    </row>
    <row r="144" spans="1:13" x14ac:dyDescent="0.3">
      <c r="A144" t="s">
        <v>143</v>
      </c>
      <c r="B144">
        <v>2</v>
      </c>
      <c r="C144" s="62">
        <f t="shared" si="20"/>
        <v>0</v>
      </c>
      <c r="E144">
        <f t="shared" si="21"/>
        <v>1</v>
      </c>
      <c r="G144" s="63" t="str">
        <f t="shared" si="22"/>
        <v>AUT-005</v>
      </c>
      <c r="H144" s="63" t="str">
        <f>VLOOKUP(A144,ORÇAMENTO!$A:$O,6,0)</f>
        <v>Cotação</v>
      </c>
      <c r="I144" s="64" t="str">
        <f>VLOOKUP(A144,ORÇAMENTO!$A:$O,8,0)</f>
        <v>SIRENE ELETRONICA MULTIUSO PARA USO EXTERNO</v>
      </c>
      <c r="J144" s="63" t="str">
        <f>VLOOKUP(A144,ORÇAMENTO!$A:$O,9,0)</f>
        <v>UND</v>
      </c>
      <c r="K144" s="65">
        <f t="shared" si="23"/>
        <v>2</v>
      </c>
      <c r="L144" s="65">
        <f>VLOOKUP(A144,ORÇAMENTO!$A:$O,13,0)</f>
        <v>465.33</v>
      </c>
      <c r="M144" s="65">
        <f t="shared" si="24"/>
        <v>930.66</v>
      </c>
    </row>
    <row r="145" spans="1:13" x14ac:dyDescent="0.3">
      <c r="A145" t="s">
        <v>156</v>
      </c>
      <c r="B145">
        <v>2</v>
      </c>
      <c r="C145" s="62">
        <f t="shared" si="20"/>
        <v>0</v>
      </c>
      <c r="E145">
        <f t="shared" si="21"/>
        <v>1</v>
      </c>
      <c r="G145" s="63" t="str">
        <f t="shared" si="22"/>
        <v>74131/1</v>
      </c>
      <c r="H145" s="63" t="str">
        <f>VLOOKUP(A145,ORÇAMENTO!$A:$O,6,0)</f>
        <v>Composição</v>
      </c>
      <c r="I145" s="64" t="str">
        <f>VLOOKUP(A145,ORÇAMENTO!$A:$O,8,0)</f>
        <v>QUADRO DE DISTRIBUICAO DE ENERGIA DE EMBUTIR, EM CHAPA METALICA, PARA 3 DISJUNTORES TERMOMAGNETICOS MONOPOLARES SEM BARRAMENTO FORNECIMENTO E INSTALACAO</v>
      </c>
      <c r="J145" s="63" t="str">
        <f>VLOOKUP(A145,ORÇAMENTO!$A:$O,9,0)</f>
        <v>UNID</v>
      </c>
      <c r="K145" s="65">
        <f t="shared" si="23"/>
        <v>2</v>
      </c>
      <c r="L145" s="65">
        <f>VLOOKUP(A145,ORÇAMENTO!$A:$O,13,0)</f>
        <v>449.54</v>
      </c>
      <c r="M145" s="65">
        <f t="shared" si="24"/>
        <v>899.08</v>
      </c>
    </row>
    <row r="146" spans="1:13" x14ac:dyDescent="0.3">
      <c r="A146" t="s">
        <v>155</v>
      </c>
      <c r="B146">
        <v>13.4</v>
      </c>
      <c r="C146" s="62">
        <f t="shared" si="20"/>
        <v>0</v>
      </c>
      <c r="E146">
        <f t="shared" si="21"/>
        <v>4</v>
      </c>
      <c r="G146" s="63" t="str">
        <f t="shared" si="22"/>
        <v>73892/002</v>
      </c>
      <c r="H146" s="63" t="str">
        <f>VLOOKUP(A146,ORÇAMENTO!$A:$O,6,0)</f>
        <v>Composição</v>
      </c>
      <c r="I146" s="64" t="str">
        <f>VLOOKUP(A146,ORÇAMENTO!$A:$O,8,0)</f>
        <v>PISO (CALCADA) EM CONCRETO 12MPA TRACO 1:3:5 (CIMENTO/AREIA/BRITA) PREPARO MECANICO, ESPESSURA 7CM, COM JUNTA DE DILATACAO EM MADEIRA</v>
      </c>
      <c r="J146" s="63" t="str">
        <f>VLOOKUP(A146,ORÇAMENTO!$A:$O,9,0)</f>
        <v>M2</v>
      </c>
      <c r="K146" s="65">
        <f t="shared" si="23"/>
        <v>13.4</v>
      </c>
      <c r="L146" s="65">
        <f>VLOOKUP(A146,ORÇAMENTO!$A:$O,13,0)</f>
        <v>64.489999999999995</v>
      </c>
      <c r="M146" s="65">
        <f t="shared" si="24"/>
        <v>864.16</v>
      </c>
    </row>
    <row r="147" spans="1:13" x14ac:dyDescent="0.3">
      <c r="A147">
        <v>103673</v>
      </c>
      <c r="B147">
        <v>16.2</v>
      </c>
      <c r="C147" s="62">
        <f t="shared" si="20"/>
        <v>0</v>
      </c>
      <c r="E147">
        <f t="shared" si="21"/>
        <v>4</v>
      </c>
      <c r="G147" s="63">
        <f t="shared" si="22"/>
        <v>103673</v>
      </c>
      <c r="H147" s="63" t="str">
        <f>VLOOKUP(A147,ORÇAMENTO!$A:$O,6,0)</f>
        <v>serv sinapi</v>
      </c>
      <c r="I147" s="64" t="str">
        <f>VLOOKUP(A147,ORÇAMENTO!$A:$O,8,0)</f>
        <v>LANÇAMENTO COM USO DE BOMBA, ADENSAMENTO E ACABAMENTO DE CONCRETO EM ESTRUTURAS. AF_02/2022</v>
      </c>
      <c r="J147" s="63" t="str">
        <f>VLOOKUP(A147,ORÇAMENTO!$A:$O,9,0)</f>
        <v>M3</v>
      </c>
      <c r="K147" s="65">
        <f t="shared" si="23"/>
        <v>16.2</v>
      </c>
      <c r="L147" s="65">
        <f>VLOOKUP(A147,ORÇAMENTO!$A:$O,13,0)</f>
        <v>52.45</v>
      </c>
      <c r="M147" s="65">
        <f t="shared" si="24"/>
        <v>849.69</v>
      </c>
    </row>
    <row r="148" spans="1:13" x14ac:dyDescent="0.3">
      <c r="A148">
        <v>86902</v>
      </c>
      <c r="B148">
        <v>2</v>
      </c>
      <c r="C148" s="62">
        <f t="shared" si="20"/>
        <v>0</v>
      </c>
      <c r="E148">
        <f t="shared" si="21"/>
        <v>1</v>
      </c>
      <c r="G148" s="63">
        <f t="shared" si="22"/>
        <v>86902</v>
      </c>
      <c r="H148" s="63" t="str">
        <f>VLOOKUP(A148,ORÇAMENTO!$A:$O,6,0)</f>
        <v>Serv SINAPI</v>
      </c>
      <c r="I148" s="64" t="str">
        <f>VLOOKUP(A148,ORÇAMENTO!$A:$O,8,0)</f>
        <v>LAVATÓRIO LOUÇA BRANCA COM COLUNA, *44 X 35,5* CM, PADRÃO POPULAR - FORNECIMENTO E INSTALAÇÃO. AF_01/2020</v>
      </c>
      <c r="J148" s="63" t="str">
        <f>VLOOKUP(A148,ORÇAMENTO!$A:$O,9,0)</f>
        <v>UN</v>
      </c>
      <c r="K148" s="65">
        <f t="shared" si="23"/>
        <v>2</v>
      </c>
      <c r="L148" s="65">
        <f>VLOOKUP(A148,ORÇAMENTO!$A:$O,13,0)</f>
        <v>411.22</v>
      </c>
      <c r="M148" s="65">
        <f t="shared" si="24"/>
        <v>822.44</v>
      </c>
    </row>
    <row r="149" spans="1:13" x14ac:dyDescent="0.3">
      <c r="A149">
        <v>9875</v>
      </c>
      <c r="B149">
        <v>5.38</v>
      </c>
      <c r="C149" s="62">
        <f t="shared" si="20"/>
        <v>0</v>
      </c>
      <c r="E149">
        <f t="shared" si="21"/>
        <v>4</v>
      </c>
      <c r="G149" s="63">
        <f t="shared" si="22"/>
        <v>9875</v>
      </c>
      <c r="H149" s="63" t="str">
        <f>VLOOKUP(A149,ORÇAMENTO!$A:$O,6,0)</f>
        <v>Composição</v>
      </c>
      <c r="I149" s="64" t="str">
        <f>VLOOKUP(A149,ORÇAMENTO!$A:$O,8,0)</f>
        <v>COBOGO CERAMICO (ELEMENTO VAZADO), 9X20X20CM, ASSENTADO COM ARGAMASSA TRAÇO 1:4 DE CIMENTO E AREIA</v>
      </c>
      <c r="J149" s="63" t="str">
        <f>VLOOKUP(A149,ORÇAMENTO!$A:$O,9,0)</f>
        <v>M2</v>
      </c>
      <c r="K149" s="65">
        <f t="shared" si="23"/>
        <v>5.38</v>
      </c>
      <c r="L149" s="65">
        <f>VLOOKUP(A149,ORÇAMENTO!$A:$O,13,0)</f>
        <v>145.21</v>
      </c>
      <c r="M149" s="65">
        <f t="shared" si="24"/>
        <v>781.22</v>
      </c>
    </row>
    <row r="150" spans="1:13" x14ac:dyDescent="0.3">
      <c r="A150" t="s">
        <v>165</v>
      </c>
      <c r="B150">
        <v>15</v>
      </c>
      <c r="C150" s="62">
        <f t="shared" si="20"/>
        <v>0</v>
      </c>
      <c r="E150">
        <f t="shared" si="21"/>
        <v>2</v>
      </c>
      <c r="G150" s="63" t="str">
        <f t="shared" si="22"/>
        <v>C3909</v>
      </c>
      <c r="H150" s="63" t="str">
        <f>VLOOKUP(A150,ORÇAMENTO!$A:$O,6,0)</f>
        <v>Composição</v>
      </c>
      <c r="I150" s="64" t="str">
        <f>VLOOKUP(A150,ORÇAMENTO!$A:$O,8,0)</f>
        <v>SOLDA EXOTÉRMICA</v>
      </c>
      <c r="J150" s="63" t="str">
        <f>VLOOKUP(A150,ORÇAMENTO!$A:$O,9,0)</f>
        <v>UNID</v>
      </c>
      <c r="K150" s="65">
        <f t="shared" si="23"/>
        <v>15</v>
      </c>
      <c r="L150" s="65">
        <f>VLOOKUP(A150,ORÇAMENTO!$A:$O,13,0)</f>
        <v>50.28</v>
      </c>
      <c r="M150" s="65">
        <f t="shared" si="24"/>
        <v>754.2</v>
      </c>
    </row>
    <row r="151" spans="1:13" x14ac:dyDescent="0.3">
      <c r="A151">
        <v>3806402</v>
      </c>
      <c r="B151">
        <v>229.8</v>
      </c>
      <c r="C151" s="62">
        <f t="shared" si="20"/>
        <v>0</v>
      </c>
      <c r="E151">
        <f t="shared" si="21"/>
        <v>5</v>
      </c>
      <c r="G151" s="63">
        <f t="shared" si="22"/>
        <v>3806402</v>
      </c>
      <c r="H151" s="63" t="str">
        <f>VLOOKUP(A151,ORÇAMENTO!$A:$O,6,0)</f>
        <v>serv sicro</v>
      </c>
      <c r="I151" s="64" t="str">
        <f>VLOOKUP(A151,ORÇAMENTO!$A:$O,8,0)</f>
        <v>LIMPEZA EM SUPERFÍCIE DE CONCRETO COM JATEAMENTO D'ÁGUA SOB PRESSÃO</v>
      </c>
      <c r="J151" s="63" t="str">
        <f>VLOOKUP(A151,ORÇAMENTO!$A:$O,9,0)</f>
        <v>M2</v>
      </c>
      <c r="K151" s="65">
        <f t="shared" si="23"/>
        <v>229.8</v>
      </c>
      <c r="L151" s="65">
        <f>VLOOKUP(A151,ORÇAMENTO!$A:$O,13,0)</f>
        <v>3.06</v>
      </c>
      <c r="M151" s="65">
        <f t="shared" si="24"/>
        <v>703.18</v>
      </c>
    </row>
    <row r="152" spans="1:13" x14ac:dyDescent="0.3">
      <c r="A152" t="s">
        <v>144</v>
      </c>
      <c r="B152">
        <v>2</v>
      </c>
      <c r="C152" s="62">
        <f t="shared" si="20"/>
        <v>0</v>
      </c>
      <c r="E152">
        <f t="shared" si="21"/>
        <v>1</v>
      </c>
      <c r="G152" s="63" t="str">
        <f t="shared" si="22"/>
        <v>AUT-006</v>
      </c>
      <c r="H152" s="63" t="str">
        <f>VLOOKUP(A152,ORÇAMENTO!$A:$O,6,0)</f>
        <v>Cotação</v>
      </c>
      <c r="I152" s="64" t="str">
        <f>VLOOKUP(A152,ORÇAMENTO!$A:$O,8,0)</f>
        <v>MICRO SENSOR DE ABERTURA DE PORTA SOBREPOR DUPLO</v>
      </c>
      <c r="J152" s="63" t="str">
        <f>VLOOKUP(A152,ORÇAMENTO!$A:$O,9,0)</f>
        <v>UND</v>
      </c>
      <c r="K152" s="65">
        <f t="shared" si="23"/>
        <v>2</v>
      </c>
      <c r="L152" s="65">
        <f>VLOOKUP(A152,ORÇAMENTO!$A:$O,13,0)</f>
        <v>298.99</v>
      </c>
      <c r="M152" s="65">
        <f t="shared" si="24"/>
        <v>597.98</v>
      </c>
    </row>
    <row r="153" spans="1:13" x14ac:dyDescent="0.3">
      <c r="A153">
        <v>83901</v>
      </c>
      <c r="B153">
        <v>23.000000000000004</v>
      </c>
      <c r="C153" s="62">
        <f t="shared" si="20"/>
        <v>0</v>
      </c>
      <c r="E153">
        <f t="shared" si="21"/>
        <v>2</v>
      </c>
      <c r="G153" s="63">
        <f t="shared" si="22"/>
        <v>83901</v>
      </c>
      <c r="H153" s="63" t="str">
        <f>VLOOKUP(A153,ORÇAMENTO!$A:$O,6,0)</f>
        <v>Composição</v>
      </c>
      <c r="I153" s="64" t="str">
        <f>VLOOKUP(A153,ORÇAMENTO!$A:$O,8,0)</f>
        <v>VERGAS 10X10 CM, PREMOLDADAS C/ CONCRETO FCK=15 MPA (PREPARO MECANICO), ACO CA-50 COM FORMAS TABUA DE PINHO 3A</v>
      </c>
      <c r="J153" s="63" t="str">
        <f>VLOOKUP(A153,ORÇAMENTO!$A:$O,9,0)</f>
        <v>M</v>
      </c>
      <c r="K153" s="65">
        <f t="shared" si="23"/>
        <v>23.000000000000004</v>
      </c>
      <c r="L153" s="65">
        <f>VLOOKUP(A153,ORÇAMENTO!$A:$O,13,0)</f>
        <v>25.12</v>
      </c>
      <c r="M153" s="65">
        <f t="shared" si="24"/>
        <v>577.76</v>
      </c>
    </row>
    <row r="154" spans="1:13" x14ac:dyDescent="0.3">
      <c r="A154">
        <v>92023</v>
      </c>
      <c r="B154">
        <v>9</v>
      </c>
      <c r="C154" s="62">
        <f t="shared" si="20"/>
        <v>0</v>
      </c>
      <c r="E154">
        <f t="shared" si="21"/>
        <v>1</v>
      </c>
      <c r="G154" s="63">
        <f t="shared" si="22"/>
        <v>92023</v>
      </c>
      <c r="H154" s="63" t="str">
        <f>VLOOKUP(A154,ORÇAMENTO!$A:$O,6,0)</f>
        <v>Serv SINAPI</v>
      </c>
      <c r="I154" s="64" t="str">
        <f>VLOOKUP(A154,ORÇAMENTO!$A:$O,8,0)</f>
        <v>INTERRUPTOR SIMPLES (1 MÓDULO) COM 1 TOMADA DE EMBUTIR 2P+T 10 A, INCLUINDO SUPORTE E PLACA - FORNECIMENTO E INSTALAÇÃO. AF_03/2023</v>
      </c>
      <c r="J154" s="63" t="str">
        <f>VLOOKUP(A154,ORÇAMENTO!$A:$O,9,0)</f>
        <v>UN</v>
      </c>
      <c r="K154" s="65">
        <f t="shared" si="23"/>
        <v>9</v>
      </c>
      <c r="L154" s="65">
        <f>VLOOKUP(A154,ORÇAMENTO!$A:$O,13,0)</f>
        <v>63.02</v>
      </c>
      <c r="M154" s="65">
        <f t="shared" si="24"/>
        <v>567.17999999999995</v>
      </c>
    </row>
    <row r="155" spans="1:13" x14ac:dyDescent="0.3">
      <c r="A155">
        <v>89714</v>
      </c>
      <c r="B155">
        <v>12</v>
      </c>
      <c r="C155" s="62">
        <f t="shared" si="20"/>
        <v>0</v>
      </c>
      <c r="E155">
        <f t="shared" si="21"/>
        <v>2</v>
      </c>
      <c r="G155" s="63">
        <f t="shared" si="22"/>
        <v>89714</v>
      </c>
      <c r="H155" s="63" t="str">
        <f>VLOOKUP(A155,ORÇAMENTO!$A:$O,6,0)</f>
        <v>Serv SINAPI</v>
      </c>
      <c r="I155" s="64" t="str">
        <f>VLOOKUP(A155,ORÇAMENTO!$A:$O,8,0)</f>
        <v>TUBO PVC, SERIE NORMAL, ESGOTO PREDIAL, DN 100 MM, FORNECIDO E INSTALADO EM RAMAL DE DESCARGA OU RAMAL DE ESGOTO SANITÁRIO. AF_08/2022</v>
      </c>
      <c r="J155" s="63" t="str">
        <f>VLOOKUP(A155,ORÇAMENTO!$A:$O,9,0)</f>
        <v>M</v>
      </c>
      <c r="K155" s="65">
        <f t="shared" si="23"/>
        <v>12</v>
      </c>
      <c r="L155" s="65">
        <f>VLOOKUP(A155,ORÇAMENTO!$A:$O,13,0)</f>
        <v>45.35</v>
      </c>
      <c r="M155" s="65">
        <f t="shared" si="24"/>
        <v>544.20000000000005</v>
      </c>
    </row>
    <row r="156" spans="1:13" x14ac:dyDescent="0.3">
      <c r="A156">
        <v>101632</v>
      </c>
      <c r="B156">
        <v>11</v>
      </c>
      <c r="C156" s="62">
        <f t="shared" si="20"/>
        <v>0</v>
      </c>
      <c r="E156">
        <f t="shared" si="21"/>
        <v>2</v>
      </c>
      <c r="G156" s="63">
        <f t="shared" si="22"/>
        <v>101632</v>
      </c>
      <c r="H156" s="63" t="str">
        <f>VLOOKUP(A156,ORÇAMENTO!$A:$O,6,0)</f>
        <v>Serv SINAPI</v>
      </c>
      <c r="I156" s="64" t="str">
        <f>VLOOKUP(A156,ORÇAMENTO!$A:$O,8,0)</f>
        <v>RELÉ FOTOELÉTRICO PARA COMANDO DE ILUMINAÇÃO EXTERNA 1000 W - FORNECIMENTO E INSTALAÇÃO. AF_02/2025</v>
      </c>
      <c r="J156" s="63" t="str">
        <f>VLOOKUP(A156,ORÇAMENTO!$A:$O,9,0)</f>
        <v>UN</v>
      </c>
      <c r="K156" s="65">
        <f t="shared" si="23"/>
        <v>11</v>
      </c>
      <c r="L156" s="65">
        <f>VLOOKUP(A156,ORÇAMENTO!$A:$O,13,0)</f>
        <v>45.08</v>
      </c>
      <c r="M156" s="65">
        <f t="shared" si="24"/>
        <v>495.88</v>
      </c>
    </row>
    <row r="157" spans="1:13" x14ac:dyDescent="0.3">
      <c r="A157">
        <v>89712</v>
      </c>
      <c r="B157">
        <v>12</v>
      </c>
      <c r="C157" s="62">
        <f t="shared" si="20"/>
        <v>0</v>
      </c>
      <c r="E157">
        <f t="shared" si="21"/>
        <v>2</v>
      </c>
      <c r="G157" s="63">
        <f t="shared" si="22"/>
        <v>89712</v>
      </c>
      <c r="H157" s="63" t="str">
        <f>VLOOKUP(A157,ORÇAMENTO!$A:$O,6,0)</f>
        <v>Serv SINAPI</v>
      </c>
      <c r="I157" s="64" t="str">
        <f>VLOOKUP(A157,ORÇAMENTO!$A:$O,8,0)</f>
        <v>TUBO PVC, SERIE NORMAL, ESGOTO PREDIAL, DN 50 MM, FORNECIDO E INSTALADO EM RAMAL DE DESCARGA OU RAMAL DE ESGOTO SANITÁRIO. AF_08/2022</v>
      </c>
      <c r="J157" s="63" t="str">
        <f>VLOOKUP(A157,ORÇAMENTO!$A:$O,9,0)</f>
        <v>M</v>
      </c>
      <c r="K157" s="65">
        <f t="shared" si="23"/>
        <v>12</v>
      </c>
      <c r="L157" s="65">
        <f>VLOOKUP(A157,ORÇAMENTO!$A:$O,13,0)</f>
        <v>32.57</v>
      </c>
      <c r="M157" s="65">
        <f t="shared" si="24"/>
        <v>390.84</v>
      </c>
    </row>
    <row r="158" spans="1:13" x14ac:dyDescent="0.3">
      <c r="A158">
        <v>4274</v>
      </c>
      <c r="B158">
        <v>2</v>
      </c>
      <c r="C158" s="62">
        <f t="shared" si="20"/>
        <v>0</v>
      </c>
      <c r="E158">
        <f t="shared" si="21"/>
        <v>1</v>
      </c>
      <c r="G158" s="63">
        <f t="shared" si="22"/>
        <v>4274</v>
      </c>
      <c r="H158" s="63" t="str">
        <f>VLOOKUP(A158,ORÇAMENTO!$A:$O,6,0)</f>
        <v>Insumo SINAPI</v>
      </c>
      <c r="I158" s="64" t="str">
        <f>VLOOKUP(A158,ORÇAMENTO!$A:$O,8,0)</f>
        <v>PARA-RAIOS TIPO FRANKLIN 350 MM, EM LATAO CROMADO, DUAS DESCIDAS, PARA PROTECAO DE EDIFICACOES CONTRA DESCARGAS ATMOSFERICAS</v>
      </c>
      <c r="J158" s="63" t="str">
        <f>VLOOKUP(A158,ORÇAMENTO!$A:$O,9,0)</f>
        <v>UN</v>
      </c>
      <c r="K158" s="65">
        <f t="shared" si="23"/>
        <v>2</v>
      </c>
      <c r="L158" s="65">
        <f>VLOOKUP(A158,ORÇAMENTO!$A:$O,13,0)</f>
        <v>172.8</v>
      </c>
      <c r="M158" s="65">
        <f t="shared" si="24"/>
        <v>345.6</v>
      </c>
    </row>
    <row r="159" spans="1:13" x14ac:dyDescent="0.3">
      <c r="A159">
        <v>83540</v>
      </c>
      <c r="B159">
        <v>14</v>
      </c>
      <c r="C159" s="62">
        <f t="shared" si="20"/>
        <v>0</v>
      </c>
      <c r="E159">
        <f t="shared" si="21"/>
        <v>2</v>
      </c>
      <c r="G159" s="63">
        <f t="shared" si="22"/>
        <v>83540</v>
      </c>
      <c r="H159" s="63" t="str">
        <f>VLOOKUP(A159,ORÇAMENTO!$A:$O,6,0)</f>
        <v>Composição</v>
      </c>
      <c r="I159" s="64" t="str">
        <f>VLOOKUP(A159,ORÇAMENTO!$A:$O,8,0)</f>
        <v>TOMADA DE EMBUTIR 2P+T 10A/250V C/ PLACA - FORNECIMENTO E INSTALACAO</v>
      </c>
      <c r="J159" s="63" t="str">
        <f>VLOOKUP(A159,ORÇAMENTO!$A:$O,9,0)</f>
        <v>UNID</v>
      </c>
      <c r="K159" s="65">
        <f t="shared" si="23"/>
        <v>14</v>
      </c>
      <c r="L159" s="65">
        <f>VLOOKUP(A159,ORÇAMENTO!$A:$O,13,0)</f>
        <v>23.9</v>
      </c>
      <c r="M159" s="65">
        <f t="shared" si="24"/>
        <v>334.6</v>
      </c>
    </row>
    <row r="160" spans="1:13" x14ac:dyDescent="0.3">
      <c r="A160">
        <v>89711</v>
      </c>
      <c r="B160">
        <v>12</v>
      </c>
      <c r="C160" s="62">
        <f t="shared" si="20"/>
        <v>0</v>
      </c>
      <c r="E160">
        <f t="shared" si="21"/>
        <v>2</v>
      </c>
      <c r="G160" s="63">
        <f t="shared" si="22"/>
        <v>89711</v>
      </c>
      <c r="H160" s="63" t="str">
        <f>VLOOKUP(A160,ORÇAMENTO!$A:$O,6,0)</f>
        <v>Serv SINAPI</v>
      </c>
      <c r="I160" s="64" t="str">
        <f>VLOOKUP(A160,ORÇAMENTO!$A:$O,8,0)</f>
        <v>TUBO PVC, SERIE NORMAL, ESGOTO PREDIAL, DN 40 MM, FORNECIDO E INSTALADO EM RAMAL DE DESCARGA OU RAMAL DE ESGOTO SANITÁRIO. AF_08/2022</v>
      </c>
      <c r="J160" s="63" t="str">
        <f>VLOOKUP(A160,ORÇAMENTO!$A:$O,9,0)</f>
        <v>M</v>
      </c>
      <c r="K160" s="65">
        <f t="shared" si="23"/>
        <v>12</v>
      </c>
      <c r="L160" s="65">
        <f>VLOOKUP(A160,ORÇAMENTO!$A:$O,13,0)</f>
        <v>25.77</v>
      </c>
      <c r="M160" s="65">
        <f t="shared" si="24"/>
        <v>309.24</v>
      </c>
    </row>
    <row r="161" spans="1:13" x14ac:dyDescent="0.3">
      <c r="A161">
        <v>83387</v>
      </c>
      <c r="B161">
        <v>23</v>
      </c>
      <c r="C161" s="62">
        <f t="shared" si="20"/>
        <v>0</v>
      </c>
      <c r="E161">
        <f t="shared" si="21"/>
        <v>2</v>
      </c>
      <c r="G161" s="63">
        <f t="shared" si="22"/>
        <v>83387</v>
      </c>
      <c r="H161" s="63" t="str">
        <f>VLOOKUP(A161,ORÇAMENTO!$A:$O,6,0)</f>
        <v>Composição</v>
      </c>
      <c r="I161" s="64" t="str">
        <f>VLOOKUP(A161,ORÇAMENTO!$A:$O,8,0)</f>
        <v>CAIXA DE PASSAGEM PVC 4X2" - FORNECIMENTO E INSTALACAO</v>
      </c>
      <c r="J161" s="63" t="str">
        <f>VLOOKUP(A161,ORÇAMENTO!$A:$O,9,0)</f>
        <v>UNID</v>
      </c>
      <c r="K161" s="65">
        <f t="shared" si="23"/>
        <v>23</v>
      </c>
      <c r="L161" s="65">
        <f>VLOOKUP(A161,ORÇAMENTO!$A:$O,13,0)</f>
        <v>12.88</v>
      </c>
      <c r="M161" s="65">
        <f t="shared" si="24"/>
        <v>296.24</v>
      </c>
    </row>
    <row r="162" spans="1:13" x14ac:dyDescent="0.3">
      <c r="A162">
        <v>100860</v>
      </c>
      <c r="B162">
        <v>2</v>
      </c>
      <c r="C162" s="62">
        <f t="shared" si="20"/>
        <v>0</v>
      </c>
      <c r="E162">
        <f t="shared" si="21"/>
        <v>1</v>
      </c>
      <c r="G162" s="63">
        <f t="shared" si="22"/>
        <v>100860</v>
      </c>
      <c r="H162" s="63" t="str">
        <f>VLOOKUP(A162,ORÇAMENTO!$A:$O,6,0)</f>
        <v>Serv SINAPI</v>
      </c>
      <c r="I162" s="64" t="str">
        <f>VLOOKUP(A162,ORÇAMENTO!$A:$O,8,0)</f>
        <v>CHUVEIRO ELÉTRICO COMUM CORPO PLÁSTICO, TIPO DUCHA - FORNECIMENTO E INSTALAÇÃO. AF_01/2020</v>
      </c>
      <c r="J162" s="63" t="str">
        <f>VLOOKUP(A162,ORÇAMENTO!$A:$O,9,0)</f>
        <v>UN</v>
      </c>
      <c r="K162" s="65">
        <f t="shared" si="23"/>
        <v>2</v>
      </c>
      <c r="L162" s="65">
        <f>VLOOKUP(A162,ORÇAMENTO!$A:$O,13,0)</f>
        <v>140.18</v>
      </c>
      <c r="M162" s="65">
        <f t="shared" si="24"/>
        <v>280.36</v>
      </c>
    </row>
    <row r="163" spans="1:13" x14ac:dyDescent="0.3">
      <c r="A163">
        <v>39380</v>
      </c>
      <c r="B163">
        <v>11</v>
      </c>
      <c r="C163" s="62">
        <f t="shared" ref="C163:C194" si="25">+B163-TRUNC(B163,2)</f>
        <v>0</v>
      </c>
      <c r="E163">
        <f t="shared" ref="E163:E177" si="26">LEN(B163)</f>
        <v>2</v>
      </c>
      <c r="G163" s="63">
        <f t="shared" ref="G163:G177" si="27">+A163</f>
        <v>39380</v>
      </c>
      <c r="H163" s="63" t="str">
        <f>VLOOKUP(A163,ORÇAMENTO!$A:$O,6,0)</f>
        <v>Insumo SINAPI</v>
      </c>
      <c r="I163" s="64" t="str">
        <f>VLOOKUP(A163,ORÇAMENTO!$A:$O,8,0)</f>
        <v>BASE PARA RELE COM SUPORTE METALICO</v>
      </c>
      <c r="J163" s="63" t="str">
        <f>VLOOKUP(A163,ORÇAMENTO!$A:$O,9,0)</f>
        <v>UN</v>
      </c>
      <c r="K163" s="65">
        <f t="shared" ref="K163:K177" si="28">+B163</f>
        <v>11</v>
      </c>
      <c r="L163" s="65">
        <f>VLOOKUP(A163,ORÇAMENTO!$A:$O,13,0)</f>
        <v>23.37</v>
      </c>
      <c r="M163" s="65">
        <f t="shared" ref="M163:M194" si="29">TRUNC(L163*K163,2)</f>
        <v>257.07</v>
      </c>
    </row>
    <row r="164" spans="1:13" x14ac:dyDescent="0.3">
      <c r="A164">
        <v>84089</v>
      </c>
      <c r="B164">
        <v>0.72</v>
      </c>
      <c r="C164" s="62">
        <f t="shared" si="25"/>
        <v>0</v>
      </c>
      <c r="E164">
        <f t="shared" si="26"/>
        <v>4</v>
      </c>
      <c r="G164" s="63">
        <f t="shared" si="27"/>
        <v>84089</v>
      </c>
      <c r="H164" s="63" t="str">
        <f>VLOOKUP(A164,ORÇAMENTO!$A:$O,6,0)</f>
        <v>Composição</v>
      </c>
      <c r="I164" s="64" t="str">
        <f>VLOOKUP(A164,ORÇAMENTO!$A:$O,8,0)</f>
        <v>PEITORIL EM MARMORE BRANCO, LARGURA DE 25CM, ASSENTADO COM ARGAMASSA TRACO 1:3 (CIMENTO E AREIA MEDIA), PREPARO MANUAL DA ARGAMASSA</v>
      </c>
      <c r="J164" s="63" t="str">
        <f>VLOOKUP(A164,ORÇAMENTO!$A:$O,9,0)</f>
        <v>M</v>
      </c>
      <c r="K164" s="65">
        <f t="shared" si="28"/>
        <v>0.72</v>
      </c>
      <c r="L164" s="65">
        <f>VLOOKUP(A164,ORÇAMENTO!$A:$O,13,0)</f>
        <v>282.83</v>
      </c>
      <c r="M164" s="65">
        <f t="shared" si="29"/>
        <v>203.63</v>
      </c>
    </row>
    <row r="165" spans="1:13" x14ac:dyDescent="0.3">
      <c r="A165" t="s">
        <v>164</v>
      </c>
      <c r="B165">
        <v>20</v>
      </c>
      <c r="C165" s="62">
        <f t="shared" si="25"/>
        <v>0</v>
      </c>
      <c r="E165">
        <f t="shared" si="26"/>
        <v>2</v>
      </c>
      <c r="G165" s="63" t="str">
        <f t="shared" si="27"/>
        <v>I6472</v>
      </c>
      <c r="H165" s="63" t="str">
        <f>VLOOKUP(A165,ORÇAMENTO!$A:$O,6,0)</f>
        <v>Insumo SEINFRA</v>
      </c>
      <c r="I165" s="64" t="str">
        <f>VLOOKUP(A165,ORÇAMENTO!$A:$O,8,0)</f>
        <v>ABRAÇADEIRA PARA POSTE DE CONCRETO DUPLO "T"</v>
      </c>
      <c r="J165" s="63" t="str">
        <f>VLOOKUP(A165,ORÇAMENTO!$A:$O,9,0)</f>
        <v>UN</v>
      </c>
      <c r="K165" s="65">
        <f t="shared" si="28"/>
        <v>20</v>
      </c>
      <c r="L165" s="65">
        <f>VLOOKUP(A165,ORÇAMENTO!$A:$O,13,0)</f>
        <v>9.51</v>
      </c>
      <c r="M165" s="65">
        <f t="shared" si="29"/>
        <v>190.2</v>
      </c>
    </row>
    <row r="166" spans="1:13" x14ac:dyDescent="0.3">
      <c r="A166" t="s">
        <v>163</v>
      </c>
      <c r="B166">
        <v>2</v>
      </c>
      <c r="C166" s="62">
        <f t="shared" si="25"/>
        <v>0</v>
      </c>
      <c r="E166">
        <f t="shared" si="26"/>
        <v>1</v>
      </c>
      <c r="G166" s="63" t="str">
        <f t="shared" si="27"/>
        <v>I0206</v>
      </c>
      <c r="H166" s="63" t="str">
        <f>VLOOKUP(A166,ORÇAMENTO!$A:$O,6,0)</f>
        <v>Insumo SEINFRA</v>
      </c>
      <c r="I166" s="64" t="str">
        <f>VLOOKUP(A166,ORÇAMENTO!$A:$O,8,0)</f>
        <v>BASE PARA MASTRO DE PARA-RAIOS DE 1 1/2" DE 1 1/2"</v>
      </c>
      <c r="J166" s="63" t="str">
        <f>VLOOKUP(A166,ORÇAMENTO!$A:$O,9,0)</f>
        <v>UN</v>
      </c>
      <c r="K166" s="65">
        <f t="shared" si="28"/>
        <v>2</v>
      </c>
      <c r="L166" s="65">
        <f>VLOOKUP(A166,ORÇAMENTO!$A:$O,13,0)</f>
        <v>65.22</v>
      </c>
      <c r="M166" s="65">
        <f t="shared" si="29"/>
        <v>130.44</v>
      </c>
    </row>
    <row r="167" spans="1:13" x14ac:dyDescent="0.3">
      <c r="A167">
        <v>89969</v>
      </c>
      <c r="B167">
        <v>2</v>
      </c>
      <c r="C167" s="62">
        <f t="shared" si="25"/>
        <v>0</v>
      </c>
      <c r="E167">
        <f t="shared" si="26"/>
        <v>1</v>
      </c>
      <c r="G167" s="63">
        <f t="shared" si="27"/>
        <v>89969</v>
      </c>
      <c r="H167" s="63" t="str">
        <f>VLOOKUP(A167,ORÇAMENTO!$A:$O,6,0)</f>
        <v>Composição</v>
      </c>
      <c r="I167" s="64" t="str">
        <f>VLOOKUP(A167,ORÇAMENTO!$A:$O,8,0)</f>
        <v>KIT DE REGISTRO DE PRESSÃO BRUTO DE LATÃO ½", INCLUSIVE CONEXÕES, ROSCÁVEL, INSTALADO EM RAMAL DE ÁGUA FRIA - FORNECIMENTO E INSTALAÇÃO</v>
      </c>
      <c r="J167" s="63" t="str">
        <f>VLOOKUP(A167,ORÇAMENTO!$A:$O,9,0)</f>
        <v>UNID</v>
      </c>
      <c r="K167" s="65">
        <f t="shared" si="28"/>
        <v>2</v>
      </c>
      <c r="L167" s="65">
        <f>VLOOKUP(A167,ORÇAMENTO!$A:$O,13,0)</f>
        <v>57.23</v>
      </c>
      <c r="M167" s="65">
        <f t="shared" si="29"/>
        <v>114.46</v>
      </c>
    </row>
    <row r="168" spans="1:13" x14ac:dyDescent="0.3">
      <c r="A168">
        <v>89971</v>
      </c>
      <c r="B168">
        <v>2</v>
      </c>
      <c r="C168" s="62">
        <f t="shared" si="25"/>
        <v>0</v>
      </c>
      <c r="E168">
        <f t="shared" si="26"/>
        <v>1</v>
      </c>
      <c r="G168" s="63">
        <f t="shared" si="27"/>
        <v>89971</v>
      </c>
      <c r="H168" s="63" t="str">
        <f>VLOOKUP(A168,ORÇAMENTO!$A:$O,6,0)</f>
        <v>Composição</v>
      </c>
      <c r="I168" s="64" t="str">
        <f>VLOOKUP(A168,ORÇAMENTO!$A:$O,8,0)</f>
        <v>KIT DE REGISTRO DE GAVETA BRUTO DE LATÃO ½", INCLUSIVE CONEXÕES, ROSCÁVEL, INSTALADO EM RAMAL DE ÁGUA FRIA - FORNECIMENTO E INSTALAÇÃO</v>
      </c>
      <c r="J168" s="63" t="str">
        <f>VLOOKUP(A168,ORÇAMENTO!$A:$O,9,0)</f>
        <v>UNID</v>
      </c>
      <c r="K168" s="65">
        <f t="shared" si="28"/>
        <v>2</v>
      </c>
      <c r="L168" s="65">
        <f>VLOOKUP(A168,ORÇAMENTO!$A:$O,13,0)</f>
        <v>56.71</v>
      </c>
      <c r="M168" s="65">
        <f t="shared" si="29"/>
        <v>113.42</v>
      </c>
    </row>
    <row r="169" spans="1:13" x14ac:dyDescent="0.3">
      <c r="A169">
        <v>89482</v>
      </c>
      <c r="B169">
        <v>2</v>
      </c>
      <c r="C169" s="62">
        <f t="shared" si="25"/>
        <v>0</v>
      </c>
      <c r="E169">
        <f t="shared" si="26"/>
        <v>1</v>
      </c>
      <c r="G169" s="63">
        <f t="shared" si="27"/>
        <v>89482</v>
      </c>
      <c r="H169" s="63" t="str">
        <f>VLOOKUP(A169,ORÇAMENTO!$A:$O,6,0)</f>
        <v>Serv SINAPI</v>
      </c>
      <c r="I169" s="64" t="str">
        <f>VLOOKUP(A169,ORÇAMENTO!$A:$O,8,0)</f>
        <v>CAIXA SIFONADA, PVC, DN 100 X 100 X 50 MM, FORNECIDA E INSTALADA EM RAMAIS DE ENCAMINHAMENTO DE ÁGUA PLUVIAL. AF_06/2022</v>
      </c>
      <c r="J169" s="63" t="str">
        <f>VLOOKUP(A169,ORÇAMENTO!$A:$O,9,0)</f>
        <v>UN</v>
      </c>
      <c r="K169" s="65">
        <f t="shared" si="28"/>
        <v>2</v>
      </c>
      <c r="L169" s="65">
        <f>VLOOKUP(A169,ORÇAMENTO!$A:$O,13,0)</f>
        <v>54.57</v>
      </c>
      <c r="M169" s="65">
        <f t="shared" si="29"/>
        <v>109.14</v>
      </c>
    </row>
    <row r="170" spans="1:13" x14ac:dyDescent="0.3">
      <c r="A170" t="s">
        <v>157</v>
      </c>
      <c r="B170">
        <v>6</v>
      </c>
      <c r="C170" s="62">
        <f t="shared" si="25"/>
        <v>0</v>
      </c>
      <c r="E170">
        <f t="shared" si="26"/>
        <v>1</v>
      </c>
      <c r="G170" s="63" t="str">
        <f t="shared" si="27"/>
        <v>74130/1</v>
      </c>
      <c r="H170" s="63" t="str">
        <f>VLOOKUP(A170,ORÇAMENTO!$A:$O,6,0)</f>
        <v>Composição</v>
      </c>
      <c r="I170" s="64" t="str">
        <f>VLOOKUP(A170,ORÇAMENTO!$A:$O,8,0)</f>
        <v>DISJUNTOR TERMOMAGNETICO MONOPOLAR PADRAO NEMA (AMERICANO) 10 A 30A 240V, FORNECIMENTO E INSTALACAO</v>
      </c>
      <c r="J170" s="63" t="str">
        <f>VLOOKUP(A170,ORÇAMENTO!$A:$O,9,0)</f>
        <v>UNID</v>
      </c>
      <c r="K170" s="65">
        <f t="shared" si="28"/>
        <v>6</v>
      </c>
      <c r="L170" s="65">
        <f>VLOOKUP(A170,ORÇAMENTO!$A:$O,13,0)</f>
        <v>18.16</v>
      </c>
      <c r="M170" s="65">
        <f t="shared" si="29"/>
        <v>108.96</v>
      </c>
    </row>
    <row r="171" spans="1:13" x14ac:dyDescent="0.3">
      <c r="A171">
        <v>1094</v>
      </c>
      <c r="B171">
        <v>4</v>
      </c>
      <c r="C171" s="62">
        <f t="shared" si="25"/>
        <v>0</v>
      </c>
      <c r="E171">
        <f t="shared" si="26"/>
        <v>1</v>
      </c>
      <c r="G171" s="63">
        <f t="shared" si="27"/>
        <v>1094</v>
      </c>
      <c r="H171" s="63" t="str">
        <f>VLOOKUP(A171,ORÇAMENTO!$A:$O,6,0)</f>
        <v>Insumo SINAPI</v>
      </c>
      <c r="I171" s="64" t="str">
        <f>VLOOKUP(A171,ORÇAMENTO!$A:$O,8,0)</f>
        <v>ARMACAO VERTICAL COM HASTE E CONTRA-PINO, EM CHAPA DE ACO GALVANIZADO 3/16", COM 1 ESTRIBO, SEM ISOLADOR</v>
      </c>
      <c r="J171" s="63" t="str">
        <f>VLOOKUP(A171,ORÇAMENTO!$A:$O,9,0)</f>
        <v>UN</v>
      </c>
      <c r="K171" s="65">
        <f t="shared" si="28"/>
        <v>4</v>
      </c>
      <c r="L171" s="65">
        <f>VLOOKUP(A171,ORÇAMENTO!$A:$O,13,0)</f>
        <v>21.02</v>
      </c>
      <c r="M171" s="65">
        <f t="shared" si="29"/>
        <v>84.08</v>
      </c>
    </row>
    <row r="172" spans="1:13" x14ac:dyDescent="0.3">
      <c r="A172">
        <v>89744</v>
      </c>
      <c r="B172">
        <v>2</v>
      </c>
      <c r="C172" s="62">
        <f t="shared" si="25"/>
        <v>0</v>
      </c>
      <c r="E172">
        <f t="shared" si="26"/>
        <v>1</v>
      </c>
      <c r="G172" s="63">
        <f t="shared" si="27"/>
        <v>89744</v>
      </c>
      <c r="H172" s="63" t="str">
        <f>VLOOKUP(A172,ORÇAMENTO!$A:$O,6,0)</f>
        <v>Serv SINAPI</v>
      </c>
      <c r="I172" s="64" t="str">
        <f>VLOOKUP(A172,ORÇAMENTO!$A:$O,8,0)</f>
        <v>JOELHO 90 GRAUS, PVC, SERIE NORMAL, ESGOTO PREDIAL, DN 100 MM, JUNTA ELÁSTICA, FORNECIDO E INSTALADO EM RAMAL DE DESCARGA OU RAMAL DE ESGOTO SANITÁRIO. AF_08/2022</v>
      </c>
      <c r="J172" s="63" t="str">
        <f>VLOOKUP(A172,ORÇAMENTO!$A:$O,9,0)</f>
        <v>UN</v>
      </c>
      <c r="K172" s="65">
        <f t="shared" si="28"/>
        <v>2</v>
      </c>
      <c r="L172" s="65">
        <f>VLOOKUP(A172,ORÇAMENTO!$A:$O,13,0)</f>
        <v>33.47</v>
      </c>
      <c r="M172" s="65">
        <f t="shared" si="29"/>
        <v>66.94</v>
      </c>
    </row>
    <row r="173" spans="1:13" x14ac:dyDescent="0.3">
      <c r="A173">
        <v>11270</v>
      </c>
      <c r="B173">
        <v>20</v>
      </c>
      <c r="C173" s="62">
        <f t="shared" si="25"/>
        <v>0</v>
      </c>
      <c r="E173">
        <f t="shared" si="26"/>
        <v>2</v>
      </c>
      <c r="G173" s="63">
        <f t="shared" si="27"/>
        <v>11270</v>
      </c>
      <c r="H173" s="63" t="str">
        <f>VLOOKUP(A173,ORÇAMENTO!$A:$O,6,0)</f>
        <v>Insumo SINAPI</v>
      </c>
      <c r="I173" s="64" t="str">
        <f>VLOOKUP(A173,ORÇAMENTO!$A:$O,8,0)</f>
        <v>ABRACADEIRA DE LATAO PARA FIXACAO DE CABO PARA-RAIO, DIMENSOES 32 X 24 X 24 MM</v>
      </c>
      <c r="J173" s="63" t="str">
        <f>VLOOKUP(A173,ORÇAMENTO!$A:$O,9,0)</f>
        <v>UN</v>
      </c>
      <c r="K173" s="65">
        <f t="shared" si="28"/>
        <v>20</v>
      </c>
      <c r="L173" s="65">
        <f>VLOOKUP(A173,ORÇAMENTO!$A:$O,13,0)</f>
        <v>3.32</v>
      </c>
      <c r="M173" s="65">
        <f t="shared" si="29"/>
        <v>66.400000000000006</v>
      </c>
    </row>
    <row r="174" spans="1:13" x14ac:dyDescent="0.3">
      <c r="A174">
        <v>89726</v>
      </c>
      <c r="B174">
        <v>4</v>
      </c>
      <c r="C174" s="62">
        <f t="shared" si="25"/>
        <v>0</v>
      </c>
      <c r="E174">
        <f t="shared" si="26"/>
        <v>1</v>
      </c>
      <c r="G174" s="63">
        <f t="shared" si="27"/>
        <v>89726</v>
      </c>
      <c r="H174" s="63" t="str">
        <f>VLOOKUP(A174,ORÇAMENTO!$A:$O,6,0)</f>
        <v>Serv SINAPI</v>
      </c>
      <c r="I174" s="64" t="str">
        <f>VLOOKUP(A174,ORÇAMENTO!$A:$O,8,0)</f>
        <v>JOELHO 45 GRAUS, PVC, SERIE NORMAL, ESGOTO PREDIAL, DN 40 MM, JUNTA SOLDÁVEL, FORNECIDO E INSTALADO EM RAMAL DE DESCARGA OU RAMAL DE ESGOTO SANITÁRIO. AF_08/2022</v>
      </c>
      <c r="J174" s="63" t="str">
        <f>VLOOKUP(A174,ORÇAMENTO!$A:$O,9,0)</f>
        <v>UN</v>
      </c>
      <c r="K174" s="65">
        <f t="shared" si="28"/>
        <v>4</v>
      </c>
      <c r="L174" s="65">
        <f>VLOOKUP(A174,ORÇAMENTO!$A:$O,13,0)</f>
        <v>12.45</v>
      </c>
      <c r="M174" s="65">
        <f t="shared" si="29"/>
        <v>49.8</v>
      </c>
    </row>
    <row r="175" spans="1:13" x14ac:dyDescent="0.3">
      <c r="A175">
        <v>89731</v>
      </c>
      <c r="B175">
        <v>2</v>
      </c>
      <c r="C175" s="62">
        <f t="shared" si="25"/>
        <v>0</v>
      </c>
      <c r="E175">
        <f t="shared" si="26"/>
        <v>1</v>
      </c>
      <c r="G175" s="63">
        <f t="shared" si="27"/>
        <v>89731</v>
      </c>
      <c r="H175" s="63" t="str">
        <f>VLOOKUP(A175,ORÇAMENTO!$A:$O,6,0)</f>
        <v>Serv SINAPI</v>
      </c>
      <c r="I175" s="64" t="str">
        <f>VLOOKUP(A175,ORÇAMENTO!$A:$O,8,0)</f>
        <v>JOELHO 90 GRAUS, PVC, SERIE NORMAL, ESGOTO PREDIAL, DN 50 MM, JUNTA ELÁSTICA, FORNECIDO E INSTALADO EM RAMAL DE DESCARGA OU RAMAL DE ESGOTO SANITÁRIO. AF_08/2022</v>
      </c>
      <c r="J175" s="63" t="str">
        <f>VLOOKUP(A175,ORÇAMENTO!$A:$O,9,0)</f>
        <v>UN</v>
      </c>
      <c r="K175" s="65">
        <f t="shared" si="28"/>
        <v>2</v>
      </c>
      <c r="L175" s="65">
        <f>VLOOKUP(A175,ORÇAMENTO!$A:$O,13,0)</f>
        <v>18.27</v>
      </c>
      <c r="M175" s="65">
        <f t="shared" si="29"/>
        <v>36.54</v>
      </c>
    </row>
    <row r="176" spans="1:13" x14ac:dyDescent="0.3">
      <c r="A176" t="s">
        <v>162</v>
      </c>
      <c r="B176">
        <v>4</v>
      </c>
      <c r="C176" s="62">
        <f t="shared" si="25"/>
        <v>0</v>
      </c>
      <c r="E176">
        <f t="shared" si="26"/>
        <v>1</v>
      </c>
      <c r="G176" s="63" t="str">
        <f t="shared" si="27"/>
        <v>I1580</v>
      </c>
      <c r="H176" s="63" t="str">
        <f>VLOOKUP(A176,ORÇAMENTO!$A:$O,6,0)</f>
        <v>Insumo SEINFRA</v>
      </c>
      <c r="I176" s="64" t="str">
        <f>VLOOKUP(A176,ORÇAMENTO!$A:$O,8,0)</f>
        <v>PARAFUSO FRANCES 1/2''X8'' COM 2 PORCAS</v>
      </c>
      <c r="J176" s="63" t="str">
        <f>VLOOKUP(A176,ORÇAMENTO!$A:$O,9,0)</f>
        <v>UN</v>
      </c>
      <c r="K176" s="65">
        <f t="shared" si="28"/>
        <v>4</v>
      </c>
      <c r="L176" s="65">
        <f>VLOOKUP(A176,ORÇAMENTO!$A:$O,13,0)</f>
        <v>7.34</v>
      </c>
      <c r="M176" s="65">
        <f t="shared" si="29"/>
        <v>29.36</v>
      </c>
    </row>
    <row r="177" spans="1:13" x14ac:dyDescent="0.3">
      <c r="A177">
        <v>3398</v>
      </c>
      <c r="B177">
        <v>4</v>
      </c>
      <c r="C177" s="62">
        <f t="shared" si="25"/>
        <v>0</v>
      </c>
      <c r="E177">
        <f t="shared" si="26"/>
        <v>1</v>
      </c>
      <c r="G177" s="63">
        <f t="shared" si="27"/>
        <v>3398</v>
      </c>
      <c r="H177" s="63" t="str">
        <f>VLOOKUP(A177,ORÇAMENTO!$A:$O,6,0)</f>
        <v>Insumo SINAPI</v>
      </c>
      <c r="I177" s="64" t="str">
        <f>VLOOKUP(A177,ORÇAMENTO!$A:$O,8,0)</f>
        <v>ISOLADOR DE PORCELANA, TIPO ROLDANA, DIMENSOES DE *72* X *72* MM, PARA USO EM BAIXA TENSAO</v>
      </c>
      <c r="J177" s="63" t="str">
        <f>VLOOKUP(A177,ORÇAMENTO!$A:$O,9,0)</f>
        <v>UN</v>
      </c>
      <c r="K177" s="65">
        <f t="shared" si="28"/>
        <v>4</v>
      </c>
      <c r="L177" s="65">
        <f>VLOOKUP(A177,ORÇAMENTO!$A:$O,13,0)</f>
        <v>6.14</v>
      </c>
      <c r="M177" s="65">
        <f t="shared" si="29"/>
        <v>24.56</v>
      </c>
    </row>
  </sheetData>
  <autoFilter ref="A1:M179" xr:uid="{A01E950C-711D-4937-9816-2D9F9F58839B}">
    <sortState xmlns:xlrd2="http://schemas.microsoft.com/office/spreadsheetml/2017/richdata2" ref="A2:M179">
      <sortCondition descending="1" ref="M1:M179"/>
    </sortState>
  </autoFilter>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2DE9F-2357-449D-9971-D216A90CA798}">
  <dimension ref="A1:N279"/>
  <sheetViews>
    <sheetView showGridLines="0" tabSelected="1" view="pageBreakPreview" zoomScale="85" zoomScaleNormal="100" zoomScaleSheetLayoutView="85" workbookViewId="0">
      <selection activeCell="C7" sqref="C7"/>
    </sheetView>
  </sheetViews>
  <sheetFormatPr defaultColWidth="9.109375" defaultRowHeight="11.4" x14ac:dyDescent="0.3"/>
  <cols>
    <col min="1" max="1" width="12.88671875" style="67" customWidth="1"/>
    <col min="2" max="2" width="12.33203125" style="67" customWidth="1"/>
    <col min="3" max="3" width="57.21875" style="68" customWidth="1"/>
    <col min="4" max="4" width="6.5546875" style="71" customWidth="1"/>
    <col min="5" max="5" width="11.33203125" style="70" customWidth="1"/>
    <col min="6" max="6" width="11.44140625" style="69" customWidth="1"/>
    <col min="7" max="7" width="14" style="69" customWidth="1"/>
    <col min="8" max="8" width="7.88671875" style="68" customWidth="1"/>
    <col min="9" max="9" width="7.88671875" style="67" customWidth="1"/>
    <col min="10" max="10" width="9.109375" style="66"/>
    <col min="11" max="11" width="13.5546875" style="66" customWidth="1"/>
    <col min="12" max="16384" width="9.109375" style="66"/>
  </cols>
  <sheetData>
    <row r="1" spans="1:14" ht="13.2" x14ac:dyDescent="0.3">
      <c r="A1" s="134" t="s">
        <v>597</v>
      </c>
      <c r="B1" s="134"/>
      <c r="C1" s="128"/>
      <c r="D1" s="127"/>
      <c r="E1" s="126"/>
      <c r="F1" s="133"/>
      <c r="G1" s="133"/>
      <c r="H1" s="124"/>
      <c r="I1" s="124"/>
    </row>
    <row r="2" spans="1:14" ht="14.4" x14ac:dyDescent="0.3">
      <c r="A2" s="129" t="s">
        <v>598</v>
      </c>
      <c r="B2" s="129"/>
      <c r="C2" s="128"/>
      <c r="D2" s="127"/>
      <c r="E2" s="126"/>
      <c r="F2" s="66"/>
      <c r="G2" s="125" t="s">
        <v>596</v>
      </c>
      <c r="H2" s="124"/>
      <c r="I2" s="124"/>
      <c r="K2" s="132">
        <v>11527080.010000002</v>
      </c>
      <c r="L2" s="131" t="s">
        <v>595</v>
      </c>
    </row>
    <row r="3" spans="1:14" ht="15" thickBot="1" x14ac:dyDescent="0.35">
      <c r="A3" s="130" t="s">
        <v>594</v>
      </c>
      <c r="B3" s="129"/>
      <c r="C3" s="128"/>
      <c r="D3" s="127"/>
      <c r="E3" s="126"/>
      <c r="F3" s="66"/>
      <c r="G3" s="125">
        <f>+K2</f>
        <v>11527080.010000002</v>
      </c>
      <c r="H3" s="124"/>
      <c r="I3" s="124"/>
      <c r="K3" s="123">
        <f>+G188</f>
        <v>11527080.360000003</v>
      </c>
      <c r="L3" s="122" t="s">
        <v>593</v>
      </c>
      <c r="N3" s="121"/>
    </row>
    <row r="4" spans="1:14" s="116" customFormat="1" ht="26.25" customHeight="1" thickTop="1" thickBot="1" x14ac:dyDescent="0.35">
      <c r="A4" s="120" t="s">
        <v>8</v>
      </c>
      <c r="B4" s="118" t="s">
        <v>9</v>
      </c>
      <c r="C4" s="118" t="s">
        <v>1</v>
      </c>
      <c r="D4" s="118" t="s">
        <v>177</v>
      </c>
      <c r="E4" s="119" t="s">
        <v>585</v>
      </c>
      <c r="F4" s="119" t="s">
        <v>587</v>
      </c>
      <c r="G4" s="119" t="s">
        <v>588</v>
      </c>
      <c r="H4" s="118" t="s">
        <v>592</v>
      </c>
      <c r="I4" s="117" t="s">
        <v>591</v>
      </c>
    </row>
    <row r="5" spans="1:14" s="84" customFormat="1" ht="24" customHeight="1" thickTop="1" x14ac:dyDescent="0.3">
      <c r="A5" s="115" t="s">
        <v>51</v>
      </c>
      <c r="B5" s="114" t="s">
        <v>17</v>
      </c>
      <c r="C5" s="113" t="s">
        <v>196</v>
      </c>
      <c r="D5" s="112" t="s">
        <v>4</v>
      </c>
      <c r="E5" s="111">
        <v>100</v>
      </c>
      <c r="F5" s="111">
        <v>13984.24</v>
      </c>
      <c r="G5" s="111">
        <v>1398424</v>
      </c>
      <c r="H5" s="110">
        <f t="shared" ref="H5:H32" si="0">ROUND(G5/$K$3,4)</f>
        <v>0.12130000000000001</v>
      </c>
      <c r="I5" s="109">
        <f>+H5</f>
        <v>0.12130000000000001</v>
      </c>
      <c r="K5" s="93">
        <f>INT(E5*50%)</f>
        <v>50</v>
      </c>
    </row>
    <row r="6" spans="1:14" s="84" customFormat="1" ht="28.8" x14ac:dyDescent="0.3">
      <c r="A6" s="100">
        <v>5502120</v>
      </c>
      <c r="B6" s="99" t="s">
        <v>14</v>
      </c>
      <c r="C6" s="98" t="s">
        <v>600</v>
      </c>
      <c r="D6" s="97" t="s">
        <v>268</v>
      </c>
      <c r="E6" s="96">
        <v>59159.799999999996</v>
      </c>
      <c r="F6" s="96">
        <v>14.67</v>
      </c>
      <c r="G6" s="96">
        <v>867874.26</v>
      </c>
      <c r="H6" s="101">
        <f t="shared" si="0"/>
        <v>7.5300000000000006E-2</v>
      </c>
      <c r="I6" s="94">
        <f t="shared" ref="I6:I32" si="1">+I5+H6</f>
        <v>0.1966</v>
      </c>
      <c r="K6" s="93"/>
    </row>
    <row r="7" spans="1:14" s="84" customFormat="1" ht="28.8" x14ac:dyDescent="0.3">
      <c r="A7" s="100">
        <v>100979</v>
      </c>
      <c r="B7" s="99" t="s">
        <v>33</v>
      </c>
      <c r="C7" s="98" t="s">
        <v>601</v>
      </c>
      <c r="D7" s="97" t="s">
        <v>268</v>
      </c>
      <c r="E7" s="96">
        <v>97884</v>
      </c>
      <c r="F7" s="96">
        <v>8.61</v>
      </c>
      <c r="G7" s="96">
        <v>842781.24</v>
      </c>
      <c r="H7" s="101">
        <f t="shared" si="0"/>
        <v>7.3099999999999998E-2</v>
      </c>
      <c r="I7" s="94">
        <f t="shared" si="1"/>
        <v>0.2697</v>
      </c>
      <c r="K7" s="93">
        <f>INT(E7*50%)</f>
        <v>48942</v>
      </c>
    </row>
    <row r="8" spans="1:14" s="84" customFormat="1" ht="24" customHeight="1" x14ac:dyDescent="0.3">
      <c r="A8" s="100" t="s">
        <v>60</v>
      </c>
      <c r="B8" s="99" t="s">
        <v>17</v>
      </c>
      <c r="C8" s="98" t="s">
        <v>402</v>
      </c>
      <c r="D8" s="97" t="s">
        <v>268</v>
      </c>
      <c r="E8" s="96">
        <v>8863.76</v>
      </c>
      <c r="F8" s="96">
        <v>92.01</v>
      </c>
      <c r="G8" s="96">
        <v>815554.55</v>
      </c>
      <c r="H8" s="101">
        <f t="shared" si="0"/>
        <v>7.0800000000000002E-2</v>
      </c>
      <c r="I8" s="94">
        <f t="shared" si="1"/>
        <v>0.34050000000000002</v>
      </c>
      <c r="K8" s="93"/>
    </row>
    <row r="9" spans="1:14" s="84" customFormat="1" ht="24" customHeight="1" x14ac:dyDescent="0.3">
      <c r="A9" s="100" t="s">
        <v>414</v>
      </c>
      <c r="B9" s="99" t="s">
        <v>17</v>
      </c>
      <c r="C9" s="98" t="s">
        <v>415</v>
      </c>
      <c r="D9" s="97" t="s">
        <v>4</v>
      </c>
      <c r="E9" s="96">
        <v>1</v>
      </c>
      <c r="F9" s="96">
        <v>805438.87</v>
      </c>
      <c r="G9" s="96">
        <v>805438.87</v>
      </c>
      <c r="H9" s="101">
        <f t="shared" si="0"/>
        <v>6.9900000000000004E-2</v>
      </c>
      <c r="I9" s="94">
        <f t="shared" si="1"/>
        <v>0.41040000000000004</v>
      </c>
      <c r="K9" s="93"/>
    </row>
    <row r="10" spans="1:14" s="84" customFormat="1" ht="24" customHeight="1" x14ac:dyDescent="0.3">
      <c r="A10" s="100">
        <v>1106164</v>
      </c>
      <c r="B10" s="99" t="s">
        <v>406</v>
      </c>
      <c r="C10" s="98" t="s">
        <v>327</v>
      </c>
      <c r="D10" s="97" t="s">
        <v>268</v>
      </c>
      <c r="E10" s="96">
        <v>1824.78</v>
      </c>
      <c r="F10" s="96">
        <v>321.02999999999997</v>
      </c>
      <c r="G10" s="96">
        <v>585809.12</v>
      </c>
      <c r="H10" s="101">
        <f t="shared" si="0"/>
        <v>5.0799999999999998E-2</v>
      </c>
      <c r="I10" s="94">
        <f t="shared" si="1"/>
        <v>0.46120000000000005</v>
      </c>
      <c r="K10" s="93">
        <f>INT(E10*50%)</f>
        <v>912</v>
      </c>
    </row>
    <row r="11" spans="1:14" s="84" customFormat="1" ht="24" customHeight="1" thickBot="1" x14ac:dyDescent="0.35">
      <c r="A11" s="108">
        <v>1107896</v>
      </c>
      <c r="B11" s="107" t="s">
        <v>406</v>
      </c>
      <c r="C11" s="106" t="s">
        <v>212</v>
      </c>
      <c r="D11" s="105" t="s">
        <v>268</v>
      </c>
      <c r="E11" s="104">
        <v>795.52</v>
      </c>
      <c r="F11" s="104">
        <v>585.54999999999995</v>
      </c>
      <c r="G11" s="104">
        <v>465816.73</v>
      </c>
      <c r="H11" s="103">
        <f t="shared" si="0"/>
        <v>4.0399999999999998E-2</v>
      </c>
      <c r="I11" s="102">
        <f t="shared" si="1"/>
        <v>0.50160000000000005</v>
      </c>
      <c r="K11" s="93"/>
    </row>
    <row r="12" spans="1:14" s="84" customFormat="1" ht="24" customHeight="1" thickTop="1" x14ac:dyDescent="0.3">
      <c r="A12" s="142">
        <v>92398</v>
      </c>
      <c r="B12" s="143" t="s">
        <v>33</v>
      </c>
      <c r="C12" s="144" t="s">
        <v>599</v>
      </c>
      <c r="D12" s="145" t="s">
        <v>231</v>
      </c>
      <c r="E12" s="146">
        <v>3742.56</v>
      </c>
      <c r="F12" s="146">
        <v>108.78</v>
      </c>
      <c r="G12" s="146">
        <v>407115.67</v>
      </c>
      <c r="H12" s="147">
        <f t="shared" si="0"/>
        <v>3.5299999999999998E-2</v>
      </c>
      <c r="I12" s="148">
        <f t="shared" si="1"/>
        <v>0.53690000000000004</v>
      </c>
      <c r="K12" s="93"/>
    </row>
    <row r="13" spans="1:14" s="84" customFormat="1" ht="29.4" customHeight="1" x14ac:dyDescent="0.3">
      <c r="A13" s="100">
        <v>7499</v>
      </c>
      <c r="B13" s="99" t="s">
        <v>17</v>
      </c>
      <c r="C13" s="98" t="s">
        <v>274</v>
      </c>
      <c r="D13" s="97" t="s">
        <v>231</v>
      </c>
      <c r="E13" s="96">
        <v>4773.12</v>
      </c>
      <c r="F13" s="96">
        <v>84.14</v>
      </c>
      <c r="G13" s="96">
        <v>401610.31</v>
      </c>
      <c r="H13" s="101">
        <f t="shared" si="0"/>
        <v>3.4799999999999998E-2</v>
      </c>
      <c r="I13" s="94">
        <f t="shared" si="1"/>
        <v>0.5717000000000001</v>
      </c>
      <c r="K13" s="93"/>
    </row>
    <row r="14" spans="1:14" s="84" customFormat="1" ht="24" customHeight="1" x14ac:dyDescent="0.3">
      <c r="A14" s="100">
        <v>5502978</v>
      </c>
      <c r="B14" s="99" t="s">
        <v>14</v>
      </c>
      <c r="C14" s="98" t="s">
        <v>204</v>
      </c>
      <c r="D14" s="97" t="s">
        <v>268</v>
      </c>
      <c r="E14" s="96">
        <v>59159.799999999996</v>
      </c>
      <c r="F14" s="96">
        <v>6.32</v>
      </c>
      <c r="G14" s="96">
        <v>373889.93</v>
      </c>
      <c r="H14" s="101">
        <f t="shared" si="0"/>
        <v>3.2399999999999998E-2</v>
      </c>
      <c r="I14" s="94">
        <f t="shared" si="1"/>
        <v>0.60410000000000008</v>
      </c>
      <c r="K14" s="93"/>
    </row>
    <row r="15" spans="1:14" s="84" customFormat="1" ht="24" customHeight="1" x14ac:dyDescent="0.3">
      <c r="A15" s="100">
        <v>5915321</v>
      </c>
      <c r="B15" s="99" t="s">
        <v>14</v>
      </c>
      <c r="C15" s="98" t="s">
        <v>590</v>
      </c>
      <c r="D15" s="97" t="s">
        <v>334</v>
      </c>
      <c r="E15" s="96">
        <v>443594.91</v>
      </c>
      <c r="F15" s="96">
        <v>0.83</v>
      </c>
      <c r="G15" s="96">
        <v>368183.77</v>
      </c>
      <c r="H15" s="101">
        <f t="shared" si="0"/>
        <v>3.1899999999999998E-2</v>
      </c>
      <c r="I15" s="94">
        <f t="shared" si="1"/>
        <v>0.63600000000000012</v>
      </c>
      <c r="K15" s="93"/>
    </row>
    <row r="16" spans="1:14" s="84" customFormat="1" ht="24" customHeight="1" x14ac:dyDescent="0.3">
      <c r="A16" s="100" t="s">
        <v>93</v>
      </c>
      <c r="B16" s="99" t="s">
        <v>17</v>
      </c>
      <c r="C16" s="98" t="s">
        <v>209</v>
      </c>
      <c r="D16" s="97" t="s">
        <v>272</v>
      </c>
      <c r="E16" s="96">
        <v>2011.9899999999998</v>
      </c>
      <c r="F16" s="96">
        <v>166.2</v>
      </c>
      <c r="G16" s="96">
        <v>334392.73</v>
      </c>
      <c r="H16" s="101">
        <f t="shared" si="0"/>
        <v>2.9000000000000001E-2</v>
      </c>
      <c r="I16" s="94">
        <f t="shared" si="1"/>
        <v>0.66500000000000015</v>
      </c>
      <c r="K16" s="93"/>
    </row>
    <row r="17" spans="1:11" s="84" customFormat="1" ht="24" customHeight="1" x14ac:dyDescent="0.3">
      <c r="A17" s="100">
        <v>5915320</v>
      </c>
      <c r="B17" s="99" t="s">
        <v>14</v>
      </c>
      <c r="C17" s="98" t="s">
        <v>589</v>
      </c>
      <c r="D17" s="97" t="s">
        <v>334</v>
      </c>
      <c r="E17" s="96">
        <v>363398.75000000006</v>
      </c>
      <c r="F17" s="96">
        <v>0.91</v>
      </c>
      <c r="G17" s="96">
        <v>330692.86</v>
      </c>
      <c r="H17" s="101">
        <f t="shared" si="0"/>
        <v>2.87E-2</v>
      </c>
      <c r="I17" s="94">
        <f t="shared" si="1"/>
        <v>0.69370000000000009</v>
      </c>
      <c r="K17" s="93"/>
    </row>
    <row r="18" spans="1:11" s="84" customFormat="1" ht="40.799999999999997" customHeight="1" x14ac:dyDescent="0.3">
      <c r="A18" s="100" t="s">
        <v>170</v>
      </c>
      <c r="B18" s="99" t="s">
        <v>139</v>
      </c>
      <c r="C18" s="98" t="s">
        <v>264</v>
      </c>
      <c r="D18" s="97" t="s">
        <v>4</v>
      </c>
      <c r="E18" s="96">
        <v>1</v>
      </c>
      <c r="F18" s="96">
        <v>213268</v>
      </c>
      <c r="G18" s="96">
        <v>213268</v>
      </c>
      <c r="H18" s="101">
        <f t="shared" si="0"/>
        <v>1.8499999999999999E-2</v>
      </c>
      <c r="I18" s="94">
        <f t="shared" si="1"/>
        <v>0.71220000000000006</v>
      </c>
      <c r="K18" s="93"/>
    </row>
    <row r="19" spans="1:11" s="84" customFormat="1" ht="28.8" x14ac:dyDescent="0.3">
      <c r="A19" s="100" t="s">
        <v>58</v>
      </c>
      <c r="B19" s="99" t="s">
        <v>17</v>
      </c>
      <c r="C19" s="98" t="s">
        <v>199</v>
      </c>
      <c r="D19" s="97" t="s">
        <v>189</v>
      </c>
      <c r="E19" s="96">
        <v>5.41</v>
      </c>
      <c r="F19" s="96">
        <v>33059.19</v>
      </c>
      <c r="G19" s="96">
        <v>178850.21</v>
      </c>
      <c r="H19" s="101">
        <f t="shared" si="0"/>
        <v>1.55E-2</v>
      </c>
      <c r="I19" s="94">
        <f t="shared" si="1"/>
        <v>0.72770000000000001</v>
      </c>
      <c r="K19" s="93"/>
    </row>
    <row r="20" spans="1:11" s="84" customFormat="1" ht="24" customHeight="1" x14ac:dyDescent="0.3">
      <c r="A20" s="100">
        <v>3108017</v>
      </c>
      <c r="B20" s="99" t="s">
        <v>406</v>
      </c>
      <c r="C20" s="98" t="s">
        <v>328</v>
      </c>
      <c r="D20" s="97" t="s">
        <v>231</v>
      </c>
      <c r="E20" s="96">
        <v>1418.86</v>
      </c>
      <c r="F20" s="96">
        <v>113.64</v>
      </c>
      <c r="G20" s="96">
        <v>161239.25</v>
      </c>
      <c r="H20" s="101">
        <f t="shared" si="0"/>
        <v>1.4E-2</v>
      </c>
      <c r="I20" s="94">
        <f t="shared" si="1"/>
        <v>0.74170000000000003</v>
      </c>
      <c r="K20" s="93"/>
    </row>
    <row r="21" spans="1:11" s="84" customFormat="1" ht="28.8" x14ac:dyDescent="0.3">
      <c r="A21" s="100">
        <v>94273</v>
      </c>
      <c r="B21" s="99" t="s">
        <v>33</v>
      </c>
      <c r="C21" s="98" t="s">
        <v>336</v>
      </c>
      <c r="D21" s="97" t="s">
        <v>249</v>
      </c>
      <c r="E21" s="96">
        <v>2682.64</v>
      </c>
      <c r="F21" s="96">
        <v>58.24</v>
      </c>
      <c r="G21" s="96">
        <v>156236.95000000001</v>
      </c>
      <c r="H21" s="101">
        <f t="shared" si="0"/>
        <v>1.3599999999999999E-2</v>
      </c>
      <c r="I21" s="94">
        <f t="shared" si="1"/>
        <v>0.75529999999999997</v>
      </c>
      <c r="K21" s="93"/>
    </row>
    <row r="22" spans="1:11" s="84" customFormat="1" ht="96" x14ac:dyDescent="0.3">
      <c r="A22" s="100" t="s">
        <v>138</v>
      </c>
      <c r="B22" s="99" t="s">
        <v>139</v>
      </c>
      <c r="C22" s="98" t="s">
        <v>215</v>
      </c>
      <c r="D22" s="97" t="s">
        <v>277</v>
      </c>
      <c r="E22" s="96">
        <v>1</v>
      </c>
      <c r="F22" s="96">
        <v>130303.64</v>
      </c>
      <c r="G22" s="96">
        <v>130303.64</v>
      </c>
      <c r="H22" s="101">
        <f t="shared" si="0"/>
        <v>1.1299999999999999E-2</v>
      </c>
      <c r="I22" s="94">
        <f t="shared" si="1"/>
        <v>0.76659999999999995</v>
      </c>
      <c r="K22" s="93"/>
    </row>
    <row r="23" spans="1:11" s="84" customFormat="1" ht="24" customHeight="1" x14ac:dyDescent="0.3">
      <c r="A23" s="100" t="s">
        <v>41</v>
      </c>
      <c r="B23" s="99" t="s">
        <v>17</v>
      </c>
      <c r="C23" s="98" t="s">
        <v>190</v>
      </c>
      <c r="D23" s="97" t="s">
        <v>191</v>
      </c>
      <c r="E23" s="96">
        <v>123186.96</v>
      </c>
      <c r="F23" s="96">
        <v>1</v>
      </c>
      <c r="G23" s="96">
        <v>123186.96</v>
      </c>
      <c r="H23" s="101">
        <f t="shared" si="0"/>
        <v>1.0699999999999999E-2</v>
      </c>
      <c r="I23" s="94">
        <f t="shared" si="1"/>
        <v>0.77729999999999999</v>
      </c>
      <c r="K23" s="93"/>
    </row>
    <row r="24" spans="1:11" s="84" customFormat="1" ht="24" customHeight="1" x14ac:dyDescent="0.3">
      <c r="A24" s="100" t="s">
        <v>70</v>
      </c>
      <c r="B24" s="99" t="s">
        <v>17</v>
      </c>
      <c r="C24" s="98" t="s">
        <v>205</v>
      </c>
      <c r="D24" s="97" t="s">
        <v>231</v>
      </c>
      <c r="E24" s="96">
        <v>39037.199999999997</v>
      </c>
      <c r="F24" s="96">
        <v>3.15</v>
      </c>
      <c r="G24" s="96">
        <v>122967.18</v>
      </c>
      <c r="H24" s="101">
        <f t="shared" si="0"/>
        <v>1.0699999999999999E-2</v>
      </c>
      <c r="I24" s="94">
        <f t="shared" si="1"/>
        <v>0.78800000000000003</v>
      </c>
      <c r="K24" s="93"/>
    </row>
    <row r="25" spans="1:11" s="84" customFormat="1" ht="24" customHeight="1" x14ac:dyDescent="0.3">
      <c r="A25" s="100" t="s">
        <v>134</v>
      </c>
      <c r="B25" s="99" t="s">
        <v>17</v>
      </c>
      <c r="C25" s="98" t="s">
        <v>276</v>
      </c>
      <c r="D25" s="97" t="s">
        <v>4</v>
      </c>
      <c r="E25" s="96">
        <v>9</v>
      </c>
      <c r="F25" s="96">
        <v>12412.58</v>
      </c>
      <c r="G25" s="96">
        <v>111713.22</v>
      </c>
      <c r="H25" s="101">
        <f t="shared" si="0"/>
        <v>9.7000000000000003E-3</v>
      </c>
      <c r="I25" s="94">
        <f t="shared" si="1"/>
        <v>0.79770000000000008</v>
      </c>
      <c r="K25" s="93"/>
    </row>
    <row r="26" spans="1:11" s="84" customFormat="1" ht="24" customHeight="1" thickBot="1" x14ac:dyDescent="0.35">
      <c r="A26" s="108" t="s">
        <v>37</v>
      </c>
      <c r="B26" s="107" t="s">
        <v>17</v>
      </c>
      <c r="C26" s="106" t="s">
        <v>187</v>
      </c>
      <c r="D26" s="105" t="s">
        <v>270</v>
      </c>
      <c r="E26" s="104">
        <v>16</v>
      </c>
      <c r="F26" s="104">
        <v>6973.94</v>
      </c>
      <c r="G26" s="104">
        <v>111583.03999999999</v>
      </c>
      <c r="H26" s="103">
        <f t="shared" si="0"/>
        <v>9.7000000000000003E-3</v>
      </c>
      <c r="I26" s="102">
        <f t="shared" si="1"/>
        <v>0.80740000000000012</v>
      </c>
      <c r="K26" s="93"/>
    </row>
    <row r="27" spans="1:11" s="84" customFormat="1" ht="24" customHeight="1" thickTop="1" x14ac:dyDescent="0.3">
      <c r="A27" s="135">
        <v>2003393</v>
      </c>
      <c r="B27" s="136" t="s">
        <v>14</v>
      </c>
      <c r="C27" s="137" t="s">
        <v>394</v>
      </c>
      <c r="D27" s="138" t="s">
        <v>249</v>
      </c>
      <c r="E27" s="139">
        <v>240.31</v>
      </c>
      <c r="F27" s="139">
        <v>449.45</v>
      </c>
      <c r="G27" s="139">
        <v>108007.32</v>
      </c>
      <c r="H27" s="140">
        <f t="shared" si="0"/>
        <v>9.4000000000000004E-3</v>
      </c>
      <c r="I27" s="141">
        <f t="shared" si="1"/>
        <v>0.81680000000000008</v>
      </c>
      <c r="K27" s="93"/>
    </row>
    <row r="28" spans="1:11" s="84" customFormat="1" ht="24" customHeight="1" x14ac:dyDescent="0.3">
      <c r="A28" s="100" t="s">
        <v>45</v>
      </c>
      <c r="B28" s="99" t="s">
        <v>17</v>
      </c>
      <c r="C28" s="98" t="s">
        <v>193</v>
      </c>
      <c r="D28" s="97" t="s">
        <v>191</v>
      </c>
      <c r="E28" s="96">
        <v>150545.14000000001</v>
      </c>
      <c r="F28" s="96">
        <v>0.7</v>
      </c>
      <c r="G28" s="96">
        <v>105381.59</v>
      </c>
      <c r="H28" s="101">
        <f t="shared" si="0"/>
        <v>9.1000000000000004E-3</v>
      </c>
      <c r="I28" s="94">
        <f t="shared" si="1"/>
        <v>0.82590000000000008</v>
      </c>
      <c r="K28" s="93"/>
    </row>
    <row r="29" spans="1:11" s="84" customFormat="1" ht="24" customHeight="1" x14ac:dyDescent="0.3">
      <c r="A29" s="100" t="s">
        <v>150</v>
      </c>
      <c r="B29" s="99" t="s">
        <v>17</v>
      </c>
      <c r="C29" s="98" t="s">
        <v>223</v>
      </c>
      <c r="D29" s="97" t="s">
        <v>4</v>
      </c>
      <c r="E29" s="96">
        <v>1</v>
      </c>
      <c r="F29" s="96">
        <v>103765.15</v>
      </c>
      <c r="G29" s="96">
        <v>103765.15</v>
      </c>
      <c r="H29" s="101">
        <f t="shared" si="0"/>
        <v>8.9999999999999993E-3</v>
      </c>
      <c r="I29" s="94">
        <f t="shared" si="1"/>
        <v>0.83490000000000009</v>
      </c>
      <c r="K29" s="93"/>
    </row>
    <row r="30" spans="1:11" s="84" customFormat="1" ht="24" customHeight="1" x14ac:dyDescent="0.3">
      <c r="A30" s="100">
        <v>903845</v>
      </c>
      <c r="B30" s="99" t="s">
        <v>14</v>
      </c>
      <c r="C30" s="98" t="s">
        <v>206</v>
      </c>
      <c r="D30" s="97" t="s">
        <v>268</v>
      </c>
      <c r="E30" s="96">
        <v>576.26</v>
      </c>
      <c r="F30" s="96">
        <v>174.8</v>
      </c>
      <c r="G30" s="96">
        <v>100730.24000000001</v>
      </c>
      <c r="H30" s="101">
        <f t="shared" si="0"/>
        <v>8.6999999999999994E-3</v>
      </c>
      <c r="I30" s="94">
        <f t="shared" si="1"/>
        <v>0.84360000000000013</v>
      </c>
      <c r="K30" s="93"/>
    </row>
    <row r="31" spans="1:11" s="84" customFormat="1" ht="24" customHeight="1" x14ac:dyDescent="0.3">
      <c r="A31" s="100">
        <v>2003858</v>
      </c>
      <c r="B31" s="99" t="s">
        <v>14</v>
      </c>
      <c r="C31" s="98" t="s">
        <v>581</v>
      </c>
      <c r="D31" s="97" t="s">
        <v>268</v>
      </c>
      <c r="E31" s="96">
        <v>6096.19</v>
      </c>
      <c r="F31" s="96">
        <v>15.43</v>
      </c>
      <c r="G31" s="96">
        <v>94064.21</v>
      </c>
      <c r="H31" s="101">
        <f t="shared" si="0"/>
        <v>8.2000000000000007E-3</v>
      </c>
      <c r="I31" s="94">
        <f t="shared" si="1"/>
        <v>0.85180000000000011</v>
      </c>
      <c r="K31" s="93"/>
    </row>
    <row r="32" spans="1:11" s="84" customFormat="1" ht="24" customHeight="1" x14ac:dyDescent="0.3">
      <c r="A32" s="100" t="s">
        <v>141</v>
      </c>
      <c r="B32" s="99" t="s">
        <v>139</v>
      </c>
      <c r="C32" s="98" t="s">
        <v>346</v>
      </c>
      <c r="D32" s="97" t="s">
        <v>277</v>
      </c>
      <c r="E32" s="96">
        <v>1</v>
      </c>
      <c r="F32" s="96">
        <v>93138.29</v>
      </c>
      <c r="G32" s="96">
        <v>93138.29</v>
      </c>
      <c r="H32" s="101">
        <f t="shared" si="0"/>
        <v>8.0999999999999996E-3</v>
      </c>
      <c r="I32" s="94">
        <f t="shared" si="1"/>
        <v>0.85990000000000011</v>
      </c>
      <c r="K32" s="93"/>
    </row>
    <row r="33" spans="1:11" s="84" customFormat="1" ht="24" customHeight="1" x14ac:dyDescent="0.3">
      <c r="A33" s="100" t="s">
        <v>148</v>
      </c>
      <c r="B33" s="99" t="s">
        <v>139</v>
      </c>
      <c r="C33" s="98" t="s">
        <v>222</v>
      </c>
      <c r="D33" s="97" t="s">
        <v>250</v>
      </c>
      <c r="E33" s="96">
        <v>1</v>
      </c>
      <c r="F33" s="96">
        <v>91156.5</v>
      </c>
      <c r="G33" s="96">
        <v>91156.5</v>
      </c>
      <c r="H33" s="101">
        <f t="shared" ref="H33:H96" si="2">ROUND(G33/$K$3,4)</f>
        <v>7.9000000000000008E-3</v>
      </c>
      <c r="I33" s="94">
        <f t="shared" ref="I33:I96" si="3">+I32+H33</f>
        <v>0.86780000000000013</v>
      </c>
      <c r="K33" s="93"/>
    </row>
    <row r="34" spans="1:11" s="84" customFormat="1" ht="24" customHeight="1" x14ac:dyDescent="0.3">
      <c r="A34" s="100" t="s">
        <v>147</v>
      </c>
      <c r="B34" s="99" t="s">
        <v>139</v>
      </c>
      <c r="C34" s="98" t="s">
        <v>348</v>
      </c>
      <c r="D34" s="97" t="s">
        <v>250</v>
      </c>
      <c r="E34" s="96">
        <v>3</v>
      </c>
      <c r="F34" s="96">
        <v>28207.39</v>
      </c>
      <c r="G34" s="96">
        <v>84622.17</v>
      </c>
      <c r="H34" s="101">
        <f t="shared" si="2"/>
        <v>7.3000000000000001E-3</v>
      </c>
      <c r="I34" s="94">
        <f t="shared" si="3"/>
        <v>0.8751000000000001</v>
      </c>
      <c r="K34" s="93"/>
    </row>
    <row r="35" spans="1:11" s="84" customFormat="1" ht="24" customHeight="1" x14ac:dyDescent="0.3">
      <c r="A35" s="100" t="s">
        <v>174</v>
      </c>
      <c r="B35" s="99" t="s">
        <v>139</v>
      </c>
      <c r="C35" s="98" t="s">
        <v>266</v>
      </c>
      <c r="D35" s="97" t="s">
        <v>4</v>
      </c>
      <c r="E35" s="96">
        <v>1</v>
      </c>
      <c r="F35" s="96">
        <v>80432.88</v>
      </c>
      <c r="G35" s="96">
        <v>80432.88</v>
      </c>
      <c r="H35" s="101">
        <f t="shared" si="2"/>
        <v>7.0000000000000001E-3</v>
      </c>
      <c r="I35" s="94">
        <f t="shared" si="3"/>
        <v>0.88210000000000011</v>
      </c>
      <c r="K35" s="93"/>
    </row>
    <row r="36" spans="1:11" s="84" customFormat="1" ht="24" customHeight="1" x14ac:dyDescent="0.3">
      <c r="A36" s="100" t="s">
        <v>567</v>
      </c>
      <c r="B36" s="99" t="s">
        <v>17</v>
      </c>
      <c r="C36" s="98" t="s">
        <v>568</v>
      </c>
      <c r="D36" s="97" t="s">
        <v>4</v>
      </c>
      <c r="E36" s="96">
        <v>1</v>
      </c>
      <c r="F36" s="96">
        <v>65610.31</v>
      </c>
      <c r="G36" s="96">
        <v>65610.31</v>
      </c>
      <c r="H36" s="101">
        <f t="shared" si="2"/>
        <v>5.7000000000000002E-3</v>
      </c>
      <c r="I36" s="94">
        <f t="shared" si="3"/>
        <v>0.88780000000000014</v>
      </c>
      <c r="K36" s="93"/>
    </row>
    <row r="37" spans="1:11" s="84" customFormat="1" ht="24" customHeight="1" x14ac:dyDescent="0.3">
      <c r="A37" s="100" t="s">
        <v>140</v>
      </c>
      <c r="B37" s="99" t="s">
        <v>139</v>
      </c>
      <c r="C37" s="98" t="s">
        <v>216</v>
      </c>
      <c r="D37" s="97" t="s">
        <v>277</v>
      </c>
      <c r="E37" s="96">
        <v>1</v>
      </c>
      <c r="F37" s="96">
        <v>64132.56</v>
      </c>
      <c r="G37" s="96">
        <v>64132.56</v>
      </c>
      <c r="H37" s="101">
        <f t="shared" si="2"/>
        <v>5.5999999999999999E-3</v>
      </c>
      <c r="I37" s="94">
        <f t="shared" si="3"/>
        <v>0.89340000000000019</v>
      </c>
      <c r="K37" s="93"/>
    </row>
    <row r="38" spans="1:11" s="84" customFormat="1" ht="24" customHeight="1" x14ac:dyDescent="0.3">
      <c r="A38" s="100">
        <v>101562</v>
      </c>
      <c r="B38" s="99" t="s">
        <v>33</v>
      </c>
      <c r="C38" s="98" t="s">
        <v>303</v>
      </c>
      <c r="D38" s="97" t="s">
        <v>249</v>
      </c>
      <c r="E38" s="96">
        <v>1800</v>
      </c>
      <c r="F38" s="96">
        <v>35.18</v>
      </c>
      <c r="G38" s="96">
        <v>63324</v>
      </c>
      <c r="H38" s="101">
        <f t="shared" si="2"/>
        <v>5.4999999999999997E-3</v>
      </c>
      <c r="I38" s="94">
        <f t="shared" si="3"/>
        <v>0.89890000000000014</v>
      </c>
      <c r="K38" s="93"/>
    </row>
    <row r="39" spans="1:11" s="84" customFormat="1" ht="24" customHeight="1" x14ac:dyDescent="0.3">
      <c r="A39" s="100">
        <v>4915744</v>
      </c>
      <c r="B39" s="99" t="s">
        <v>14</v>
      </c>
      <c r="C39" s="98" t="s">
        <v>178</v>
      </c>
      <c r="D39" s="97" t="s">
        <v>231</v>
      </c>
      <c r="E39" s="96">
        <v>57332.565000000002</v>
      </c>
      <c r="F39" s="96">
        <v>0.91</v>
      </c>
      <c r="G39" s="96">
        <v>52172.63</v>
      </c>
      <c r="H39" s="101">
        <f t="shared" si="2"/>
        <v>4.4999999999999997E-3</v>
      </c>
      <c r="I39" s="94">
        <f t="shared" si="3"/>
        <v>0.90340000000000009</v>
      </c>
      <c r="K39" s="93"/>
    </row>
    <row r="40" spans="1:11" s="84" customFormat="1" ht="24" customHeight="1" x14ac:dyDescent="0.3">
      <c r="A40" s="100" t="s">
        <v>145</v>
      </c>
      <c r="B40" s="99" t="s">
        <v>139</v>
      </c>
      <c r="C40" s="98" t="s">
        <v>220</v>
      </c>
      <c r="D40" s="97" t="s">
        <v>250</v>
      </c>
      <c r="E40" s="96">
        <v>1</v>
      </c>
      <c r="F40" s="96">
        <v>51045.98</v>
      </c>
      <c r="G40" s="96">
        <v>51045.98</v>
      </c>
      <c r="H40" s="101">
        <f t="shared" si="2"/>
        <v>4.4000000000000003E-3</v>
      </c>
      <c r="I40" s="94">
        <f t="shared" si="3"/>
        <v>0.90780000000000005</v>
      </c>
      <c r="K40" s="93"/>
    </row>
    <row r="41" spans="1:11" s="84" customFormat="1" ht="24" customHeight="1" x14ac:dyDescent="0.3">
      <c r="A41" s="100" t="s">
        <v>366</v>
      </c>
      <c r="B41" s="99" t="s">
        <v>17</v>
      </c>
      <c r="C41" s="98" t="s">
        <v>374</v>
      </c>
      <c r="D41" s="97" t="s">
        <v>249</v>
      </c>
      <c r="E41" s="96">
        <v>482.4</v>
      </c>
      <c r="F41" s="96">
        <v>104.96</v>
      </c>
      <c r="G41" s="96">
        <v>50632.7</v>
      </c>
      <c r="H41" s="101">
        <f t="shared" si="2"/>
        <v>4.4000000000000003E-3</v>
      </c>
      <c r="I41" s="94">
        <f t="shared" si="3"/>
        <v>0.91220000000000001</v>
      </c>
      <c r="K41" s="93"/>
    </row>
    <row r="42" spans="1:11" s="84" customFormat="1" ht="24" customHeight="1" x14ac:dyDescent="0.3">
      <c r="A42" s="100" t="s">
        <v>319</v>
      </c>
      <c r="B42" s="99" t="s">
        <v>17</v>
      </c>
      <c r="C42" s="98" t="s">
        <v>320</v>
      </c>
      <c r="D42" s="97" t="s">
        <v>4</v>
      </c>
      <c r="E42" s="96">
        <v>3</v>
      </c>
      <c r="F42" s="96">
        <v>16422.27</v>
      </c>
      <c r="G42" s="96">
        <v>49266.81</v>
      </c>
      <c r="H42" s="101">
        <f t="shared" si="2"/>
        <v>4.3E-3</v>
      </c>
      <c r="I42" s="94">
        <f t="shared" si="3"/>
        <v>0.91649999999999998</v>
      </c>
      <c r="K42" s="93"/>
    </row>
    <row r="43" spans="1:11" s="84" customFormat="1" ht="24" customHeight="1" x14ac:dyDescent="0.3">
      <c r="A43" s="100" t="s">
        <v>361</v>
      </c>
      <c r="B43" s="99" t="s">
        <v>17</v>
      </c>
      <c r="C43" s="98" t="s">
        <v>362</v>
      </c>
      <c r="D43" s="97" t="s">
        <v>4</v>
      </c>
      <c r="E43" s="96">
        <v>2</v>
      </c>
      <c r="F43" s="96">
        <v>24597.33</v>
      </c>
      <c r="G43" s="96">
        <v>49194.66</v>
      </c>
      <c r="H43" s="101">
        <f t="shared" si="2"/>
        <v>4.3E-3</v>
      </c>
      <c r="I43" s="94">
        <f t="shared" si="3"/>
        <v>0.92079999999999995</v>
      </c>
      <c r="K43" s="93"/>
    </row>
    <row r="44" spans="1:11" s="84" customFormat="1" ht="24" customHeight="1" x14ac:dyDescent="0.3">
      <c r="A44" s="100">
        <v>5502972</v>
      </c>
      <c r="B44" s="99" t="s">
        <v>406</v>
      </c>
      <c r="C44" s="98" t="s">
        <v>333</v>
      </c>
      <c r="D44" s="97" t="s">
        <v>268</v>
      </c>
      <c r="E44" s="96">
        <v>162.5</v>
      </c>
      <c r="F44" s="96">
        <v>265.95</v>
      </c>
      <c r="G44" s="96">
        <v>43216.87</v>
      </c>
      <c r="H44" s="101">
        <f t="shared" si="2"/>
        <v>3.7000000000000002E-3</v>
      </c>
      <c r="I44" s="94">
        <f t="shared" si="3"/>
        <v>0.92449999999999999</v>
      </c>
      <c r="K44" s="93"/>
    </row>
    <row r="45" spans="1:11" s="84" customFormat="1" ht="24" customHeight="1" x14ac:dyDescent="0.3">
      <c r="A45" s="100" t="s">
        <v>22</v>
      </c>
      <c r="B45" s="99" t="s">
        <v>17</v>
      </c>
      <c r="C45" s="98" t="s">
        <v>181</v>
      </c>
      <c r="D45" s="97" t="s">
        <v>233</v>
      </c>
      <c r="E45" s="96">
        <v>48</v>
      </c>
      <c r="F45" s="96">
        <v>871.14</v>
      </c>
      <c r="G45" s="96">
        <v>41814.720000000001</v>
      </c>
      <c r="H45" s="101">
        <f t="shared" si="2"/>
        <v>3.5999999999999999E-3</v>
      </c>
      <c r="I45" s="94">
        <f t="shared" si="3"/>
        <v>0.92810000000000004</v>
      </c>
      <c r="K45" s="93"/>
    </row>
    <row r="46" spans="1:11" s="84" customFormat="1" ht="24" customHeight="1" x14ac:dyDescent="0.3">
      <c r="A46" s="100" t="s">
        <v>146</v>
      </c>
      <c r="B46" s="99" t="s">
        <v>139</v>
      </c>
      <c r="C46" s="98" t="s">
        <v>347</v>
      </c>
      <c r="D46" s="97" t="s">
        <v>250</v>
      </c>
      <c r="E46" s="96">
        <v>1</v>
      </c>
      <c r="F46" s="96">
        <v>40296.269999999997</v>
      </c>
      <c r="G46" s="96">
        <v>40296.269999999997</v>
      </c>
      <c r="H46" s="101">
        <f t="shared" si="2"/>
        <v>3.5000000000000001E-3</v>
      </c>
      <c r="I46" s="94">
        <f t="shared" si="3"/>
        <v>0.93159999999999998</v>
      </c>
      <c r="K46" s="93"/>
    </row>
    <row r="47" spans="1:11" s="84" customFormat="1" ht="24" customHeight="1" x14ac:dyDescent="0.3">
      <c r="A47" s="100" t="s">
        <v>367</v>
      </c>
      <c r="B47" s="99" t="s">
        <v>17</v>
      </c>
      <c r="C47" s="98" t="s">
        <v>375</v>
      </c>
      <c r="D47" s="97" t="s">
        <v>249</v>
      </c>
      <c r="E47" s="96">
        <v>350</v>
      </c>
      <c r="F47" s="96">
        <v>111.48</v>
      </c>
      <c r="G47" s="96">
        <v>39018</v>
      </c>
      <c r="H47" s="101">
        <f t="shared" si="2"/>
        <v>3.3999999999999998E-3</v>
      </c>
      <c r="I47" s="94">
        <f t="shared" si="3"/>
        <v>0.93499999999999994</v>
      </c>
      <c r="K47" s="93"/>
    </row>
    <row r="48" spans="1:11" s="84" customFormat="1" ht="24" customHeight="1" x14ac:dyDescent="0.3">
      <c r="A48" s="100" t="s">
        <v>39</v>
      </c>
      <c r="B48" s="99" t="s">
        <v>17</v>
      </c>
      <c r="C48" s="98" t="s">
        <v>188</v>
      </c>
      <c r="D48" s="97" t="s">
        <v>270</v>
      </c>
      <c r="E48" s="96">
        <v>32</v>
      </c>
      <c r="F48" s="96">
        <v>1179.71</v>
      </c>
      <c r="G48" s="96">
        <v>37750.720000000001</v>
      </c>
      <c r="H48" s="101">
        <f t="shared" si="2"/>
        <v>3.3E-3</v>
      </c>
      <c r="I48" s="94">
        <f t="shared" si="3"/>
        <v>0.93829999999999991</v>
      </c>
      <c r="K48" s="93"/>
    </row>
    <row r="49" spans="1:11" s="84" customFormat="1" ht="24" customHeight="1" x14ac:dyDescent="0.3">
      <c r="A49" s="100">
        <v>5915014</v>
      </c>
      <c r="B49" s="99" t="s">
        <v>14</v>
      </c>
      <c r="C49" s="98" t="s">
        <v>398</v>
      </c>
      <c r="D49" s="97" t="s">
        <v>334</v>
      </c>
      <c r="E49" s="96">
        <v>19401.431039999999</v>
      </c>
      <c r="F49" s="96">
        <v>1.56</v>
      </c>
      <c r="G49" s="96">
        <v>30266.23</v>
      </c>
      <c r="H49" s="101">
        <f t="shared" si="2"/>
        <v>2.5999999999999999E-3</v>
      </c>
      <c r="I49" s="94">
        <f t="shared" si="3"/>
        <v>0.94089999999999996</v>
      </c>
      <c r="K49" s="93"/>
    </row>
    <row r="50" spans="1:11" s="84" customFormat="1" ht="24" customHeight="1" x14ac:dyDescent="0.3">
      <c r="A50" s="100" t="s">
        <v>322</v>
      </c>
      <c r="B50" s="99" t="s">
        <v>17</v>
      </c>
      <c r="C50" s="98" t="s">
        <v>289</v>
      </c>
      <c r="D50" s="97" t="s">
        <v>4</v>
      </c>
      <c r="E50" s="96">
        <v>11</v>
      </c>
      <c r="F50" s="96">
        <v>2604.4</v>
      </c>
      <c r="G50" s="96">
        <v>28648.400000000001</v>
      </c>
      <c r="H50" s="101">
        <f t="shared" si="2"/>
        <v>2.5000000000000001E-3</v>
      </c>
      <c r="I50" s="94">
        <f t="shared" si="3"/>
        <v>0.94339999999999991</v>
      </c>
      <c r="K50" s="93"/>
    </row>
    <row r="51" spans="1:11" s="84" customFormat="1" ht="24" customHeight="1" x14ac:dyDescent="0.3">
      <c r="A51" s="100" t="s">
        <v>355</v>
      </c>
      <c r="B51" s="99" t="s">
        <v>139</v>
      </c>
      <c r="C51" s="98" t="s">
        <v>356</v>
      </c>
      <c r="D51" s="97" t="s">
        <v>249</v>
      </c>
      <c r="E51" s="96">
        <v>1000</v>
      </c>
      <c r="F51" s="96">
        <v>28.46</v>
      </c>
      <c r="G51" s="96">
        <v>28460</v>
      </c>
      <c r="H51" s="101">
        <f t="shared" si="2"/>
        <v>2.5000000000000001E-3</v>
      </c>
      <c r="I51" s="94">
        <f t="shared" si="3"/>
        <v>0.94589999999999985</v>
      </c>
      <c r="K51" s="93"/>
    </row>
    <row r="52" spans="1:11" s="84" customFormat="1" ht="24" customHeight="1" x14ac:dyDescent="0.3">
      <c r="A52" s="100" t="s">
        <v>152</v>
      </c>
      <c r="B52" s="99" t="s">
        <v>17</v>
      </c>
      <c r="C52" s="98" t="s">
        <v>228</v>
      </c>
      <c r="D52" s="97" t="s">
        <v>231</v>
      </c>
      <c r="E52" s="96">
        <v>202.72349999999997</v>
      </c>
      <c r="F52" s="96">
        <v>133.72</v>
      </c>
      <c r="G52" s="96">
        <v>27108.18</v>
      </c>
      <c r="H52" s="101">
        <f t="shared" si="2"/>
        <v>2.3999999999999998E-3</v>
      </c>
      <c r="I52" s="94">
        <f t="shared" si="3"/>
        <v>0.94829999999999981</v>
      </c>
      <c r="K52" s="93"/>
    </row>
    <row r="53" spans="1:11" s="84" customFormat="1" ht="24" customHeight="1" x14ac:dyDescent="0.3">
      <c r="A53" s="100">
        <v>99839</v>
      </c>
      <c r="B53" s="99" t="s">
        <v>405</v>
      </c>
      <c r="C53" s="98" t="s">
        <v>335</v>
      </c>
      <c r="D53" s="97" t="s">
        <v>179</v>
      </c>
      <c r="E53" s="96">
        <v>40</v>
      </c>
      <c r="F53" s="96">
        <v>608.32000000000005</v>
      </c>
      <c r="G53" s="96">
        <v>24332.799999999999</v>
      </c>
      <c r="H53" s="101">
        <f t="shared" si="2"/>
        <v>2.0999999999999999E-3</v>
      </c>
      <c r="I53" s="94">
        <f t="shared" si="3"/>
        <v>0.9503999999999998</v>
      </c>
      <c r="K53" s="93"/>
    </row>
    <row r="54" spans="1:11" s="84" customFormat="1" ht="24" customHeight="1" x14ac:dyDescent="0.3">
      <c r="A54" s="100">
        <v>73346</v>
      </c>
      <c r="B54" s="99" t="s">
        <v>17</v>
      </c>
      <c r="C54" s="98" t="s">
        <v>229</v>
      </c>
      <c r="D54" s="97" t="s">
        <v>268</v>
      </c>
      <c r="E54" s="96">
        <v>7.6784250000000007</v>
      </c>
      <c r="F54" s="96">
        <v>2989.49</v>
      </c>
      <c r="G54" s="96">
        <v>22954.57</v>
      </c>
      <c r="H54" s="101">
        <f t="shared" si="2"/>
        <v>2E-3</v>
      </c>
      <c r="I54" s="94">
        <f t="shared" si="3"/>
        <v>0.9523999999999998</v>
      </c>
      <c r="K54" s="93"/>
    </row>
    <row r="55" spans="1:11" s="84" customFormat="1" ht="24" customHeight="1" x14ac:dyDescent="0.3">
      <c r="A55" s="100" t="s">
        <v>16</v>
      </c>
      <c r="B55" s="99" t="s">
        <v>17</v>
      </c>
      <c r="C55" s="98" t="s">
        <v>210</v>
      </c>
      <c r="D55" s="97" t="s">
        <v>249</v>
      </c>
      <c r="E55" s="96">
        <v>422</v>
      </c>
      <c r="F55" s="96">
        <v>53</v>
      </c>
      <c r="G55" s="96">
        <v>22366</v>
      </c>
      <c r="H55" s="101">
        <f t="shared" si="2"/>
        <v>1.9E-3</v>
      </c>
      <c r="I55" s="94">
        <f t="shared" si="3"/>
        <v>0.95429999999999982</v>
      </c>
      <c r="K55" s="93"/>
    </row>
    <row r="56" spans="1:11" s="84" customFormat="1" ht="24" customHeight="1" x14ac:dyDescent="0.3">
      <c r="A56" s="100" t="s">
        <v>353</v>
      </c>
      <c r="B56" s="99" t="s">
        <v>139</v>
      </c>
      <c r="C56" s="98" t="s">
        <v>354</v>
      </c>
      <c r="D56" s="97" t="s">
        <v>250</v>
      </c>
      <c r="E56" s="96">
        <v>6</v>
      </c>
      <c r="F56" s="96">
        <v>3452.3</v>
      </c>
      <c r="G56" s="96">
        <v>20713.8</v>
      </c>
      <c r="H56" s="101">
        <f t="shared" si="2"/>
        <v>1.8E-3</v>
      </c>
      <c r="I56" s="94">
        <f t="shared" si="3"/>
        <v>0.95609999999999984</v>
      </c>
      <c r="K56" s="93"/>
    </row>
    <row r="57" spans="1:11" s="84" customFormat="1" ht="24" customHeight="1" x14ac:dyDescent="0.3">
      <c r="A57" s="100" t="s">
        <v>151</v>
      </c>
      <c r="B57" s="99" t="s">
        <v>17</v>
      </c>
      <c r="C57" s="98" t="s">
        <v>224</v>
      </c>
      <c r="D57" s="97" t="s">
        <v>4</v>
      </c>
      <c r="E57" s="96">
        <v>1</v>
      </c>
      <c r="F57" s="96">
        <v>20321.009999999998</v>
      </c>
      <c r="G57" s="96">
        <v>20321.009999999998</v>
      </c>
      <c r="H57" s="101">
        <f t="shared" si="2"/>
        <v>1.8E-3</v>
      </c>
      <c r="I57" s="94">
        <f t="shared" si="3"/>
        <v>0.95789999999999986</v>
      </c>
      <c r="K57" s="93"/>
    </row>
    <row r="58" spans="1:11" s="84" customFormat="1" ht="24" customHeight="1" x14ac:dyDescent="0.3">
      <c r="A58" s="100">
        <v>97668</v>
      </c>
      <c r="B58" s="99" t="s">
        <v>33</v>
      </c>
      <c r="C58" s="98" t="s">
        <v>296</v>
      </c>
      <c r="D58" s="97" t="s">
        <v>249</v>
      </c>
      <c r="E58" s="96">
        <v>680</v>
      </c>
      <c r="F58" s="96">
        <v>27.77</v>
      </c>
      <c r="G58" s="96">
        <v>18883.599999999999</v>
      </c>
      <c r="H58" s="101">
        <f t="shared" si="2"/>
        <v>1.6000000000000001E-3</v>
      </c>
      <c r="I58" s="94">
        <f t="shared" si="3"/>
        <v>0.95949999999999991</v>
      </c>
      <c r="K58" s="93"/>
    </row>
    <row r="59" spans="1:11" s="84" customFormat="1" ht="24" customHeight="1" x14ac:dyDescent="0.3">
      <c r="A59" s="100" t="s">
        <v>20</v>
      </c>
      <c r="B59" s="99" t="s">
        <v>17</v>
      </c>
      <c r="C59" s="98" t="s">
        <v>180</v>
      </c>
      <c r="D59" s="97" t="s">
        <v>270</v>
      </c>
      <c r="E59" s="96">
        <v>16</v>
      </c>
      <c r="F59" s="96">
        <v>1149.23</v>
      </c>
      <c r="G59" s="96">
        <v>18387.68</v>
      </c>
      <c r="H59" s="101">
        <f t="shared" si="2"/>
        <v>1.6000000000000001E-3</v>
      </c>
      <c r="I59" s="94">
        <f t="shared" si="3"/>
        <v>0.96109999999999995</v>
      </c>
      <c r="K59" s="93"/>
    </row>
    <row r="60" spans="1:11" s="84" customFormat="1" ht="24" customHeight="1" x14ac:dyDescent="0.3">
      <c r="A60" s="100" t="s">
        <v>142</v>
      </c>
      <c r="B60" s="99" t="s">
        <v>139</v>
      </c>
      <c r="C60" s="98" t="s">
        <v>217</v>
      </c>
      <c r="D60" s="97" t="s">
        <v>277</v>
      </c>
      <c r="E60" s="96">
        <v>3</v>
      </c>
      <c r="F60" s="96">
        <v>6074.1</v>
      </c>
      <c r="G60" s="96">
        <v>18222.3</v>
      </c>
      <c r="H60" s="101">
        <f t="shared" si="2"/>
        <v>1.6000000000000001E-3</v>
      </c>
      <c r="I60" s="94">
        <f t="shared" si="3"/>
        <v>0.9627</v>
      </c>
      <c r="K60" s="93"/>
    </row>
    <row r="61" spans="1:11" s="84" customFormat="1" ht="24" customHeight="1" x14ac:dyDescent="0.3">
      <c r="A61" s="100">
        <v>84076</v>
      </c>
      <c r="B61" s="99" t="s">
        <v>17</v>
      </c>
      <c r="C61" s="98" t="s">
        <v>232</v>
      </c>
      <c r="D61" s="97" t="s">
        <v>231</v>
      </c>
      <c r="E61" s="96">
        <v>372.16700000000003</v>
      </c>
      <c r="F61" s="96">
        <v>44.54</v>
      </c>
      <c r="G61" s="96">
        <v>16576.310000000001</v>
      </c>
      <c r="H61" s="101">
        <f t="shared" si="2"/>
        <v>1.4E-3</v>
      </c>
      <c r="I61" s="94">
        <f t="shared" si="3"/>
        <v>0.96409999999999996</v>
      </c>
      <c r="K61" s="93"/>
    </row>
    <row r="62" spans="1:11" s="84" customFormat="1" ht="24" customHeight="1" x14ac:dyDescent="0.3">
      <c r="A62" s="100">
        <v>72078</v>
      </c>
      <c r="B62" s="99" t="s">
        <v>17</v>
      </c>
      <c r="C62" s="98" t="s">
        <v>239</v>
      </c>
      <c r="D62" s="97" t="s">
        <v>231</v>
      </c>
      <c r="E62" s="96">
        <v>77.2</v>
      </c>
      <c r="F62" s="96">
        <v>202.51</v>
      </c>
      <c r="G62" s="96">
        <v>15633.77</v>
      </c>
      <c r="H62" s="101">
        <f t="shared" si="2"/>
        <v>1.4E-3</v>
      </c>
      <c r="I62" s="94">
        <f t="shared" si="3"/>
        <v>0.96549999999999991</v>
      </c>
      <c r="K62" s="93"/>
    </row>
    <row r="63" spans="1:11" s="84" customFormat="1" ht="24" customHeight="1" x14ac:dyDescent="0.3">
      <c r="A63" s="100" t="s">
        <v>167</v>
      </c>
      <c r="B63" s="99" t="s">
        <v>17</v>
      </c>
      <c r="C63" s="98" t="s">
        <v>261</v>
      </c>
      <c r="D63" s="97" t="s">
        <v>262</v>
      </c>
      <c r="E63" s="96">
        <v>8</v>
      </c>
      <c r="F63" s="96">
        <v>1832.1</v>
      </c>
      <c r="G63" s="96">
        <v>14656.8</v>
      </c>
      <c r="H63" s="101">
        <f t="shared" si="2"/>
        <v>1.2999999999999999E-3</v>
      </c>
      <c r="I63" s="94">
        <f t="shared" si="3"/>
        <v>0.96679999999999988</v>
      </c>
      <c r="K63" s="93"/>
    </row>
    <row r="64" spans="1:11" s="84" customFormat="1" ht="24" customHeight="1" x14ac:dyDescent="0.3">
      <c r="A64" s="100" t="s">
        <v>284</v>
      </c>
      <c r="B64" s="99" t="s">
        <v>160</v>
      </c>
      <c r="C64" s="98" t="s">
        <v>285</v>
      </c>
      <c r="D64" s="97" t="s">
        <v>249</v>
      </c>
      <c r="E64" s="96">
        <v>2000</v>
      </c>
      <c r="F64" s="96">
        <v>6.58</v>
      </c>
      <c r="G64" s="96">
        <v>13160</v>
      </c>
      <c r="H64" s="101">
        <f t="shared" si="2"/>
        <v>1.1000000000000001E-3</v>
      </c>
      <c r="I64" s="94">
        <f t="shared" si="3"/>
        <v>0.96789999999999987</v>
      </c>
      <c r="K64" s="93"/>
    </row>
    <row r="65" spans="1:11" s="84" customFormat="1" ht="24" customHeight="1" x14ac:dyDescent="0.3">
      <c r="A65" s="100">
        <v>2003247</v>
      </c>
      <c r="B65" s="99" t="s">
        <v>14</v>
      </c>
      <c r="C65" s="98" t="s">
        <v>395</v>
      </c>
      <c r="D65" s="97" t="s">
        <v>269</v>
      </c>
      <c r="E65" s="96">
        <v>24</v>
      </c>
      <c r="F65" s="96">
        <v>510.09</v>
      </c>
      <c r="G65" s="96">
        <v>12242.16</v>
      </c>
      <c r="H65" s="101">
        <f t="shared" si="2"/>
        <v>1.1000000000000001E-3</v>
      </c>
      <c r="I65" s="94">
        <f t="shared" si="3"/>
        <v>0.96899999999999986</v>
      </c>
      <c r="K65" s="93"/>
    </row>
    <row r="66" spans="1:11" s="84" customFormat="1" ht="24" customHeight="1" x14ac:dyDescent="0.3">
      <c r="A66" s="100">
        <v>5213441</v>
      </c>
      <c r="B66" s="99" t="s">
        <v>14</v>
      </c>
      <c r="C66" s="98" t="s">
        <v>331</v>
      </c>
      <c r="D66" s="97" t="s">
        <v>269</v>
      </c>
      <c r="E66" s="96">
        <v>20</v>
      </c>
      <c r="F66" s="96">
        <v>608.59</v>
      </c>
      <c r="G66" s="96">
        <v>12171.8</v>
      </c>
      <c r="H66" s="101">
        <f t="shared" si="2"/>
        <v>1.1000000000000001E-3</v>
      </c>
      <c r="I66" s="94">
        <f t="shared" si="3"/>
        <v>0.97009999999999985</v>
      </c>
      <c r="K66" s="93"/>
    </row>
    <row r="67" spans="1:11" s="84" customFormat="1" ht="24" customHeight="1" x14ac:dyDescent="0.3">
      <c r="A67" s="100" t="s">
        <v>154</v>
      </c>
      <c r="B67" s="99" t="s">
        <v>17</v>
      </c>
      <c r="C67" s="98" t="s">
        <v>238</v>
      </c>
      <c r="D67" s="97" t="s">
        <v>231</v>
      </c>
      <c r="E67" s="96">
        <v>77.2</v>
      </c>
      <c r="F67" s="96">
        <v>157</v>
      </c>
      <c r="G67" s="96">
        <v>12120.4</v>
      </c>
      <c r="H67" s="101">
        <f t="shared" si="2"/>
        <v>1.1000000000000001E-3</v>
      </c>
      <c r="I67" s="94">
        <f t="shared" si="3"/>
        <v>0.97119999999999984</v>
      </c>
      <c r="K67" s="93"/>
    </row>
    <row r="68" spans="1:11" s="84" customFormat="1" ht="24" customHeight="1" x14ac:dyDescent="0.3">
      <c r="A68" s="100" t="s">
        <v>325</v>
      </c>
      <c r="B68" s="99" t="s">
        <v>17</v>
      </c>
      <c r="C68" s="98" t="s">
        <v>326</v>
      </c>
      <c r="D68" s="97" t="s">
        <v>4</v>
      </c>
      <c r="E68" s="96">
        <v>5</v>
      </c>
      <c r="F68" s="96">
        <v>2399.5100000000002</v>
      </c>
      <c r="G68" s="96">
        <v>11997.55</v>
      </c>
      <c r="H68" s="101">
        <f t="shared" si="2"/>
        <v>1E-3</v>
      </c>
      <c r="I68" s="94">
        <f t="shared" si="3"/>
        <v>0.97219999999999984</v>
      </c>
      <c r="K68" s="93"/>
    </row>
    <row r="69" spans="1:11" s="84" customFormat="1" ht="24" customHeight="1" x14ac:dyDescent="0.3">
      <c r="A69" s="100" t="s">
        <v>26</v>
      </c>
      <c r="B69" s="99" t="s">
        <v>17</v>
      </c>
      <c r="C69" s="98" t="s">
        <v>271</v>
      </c>
      <c r="D69" s="97" t="s">
        <v>233</v>
      </c>
      <c r="E69" s="96">
        <v>24</v>
      </c>
      <c r="F69" s="96">
        <v>497.24</v>
      </c>
      <c r="G69" s="96">
        <v>11933.76</v>
      </c>
      <c r="H69" s="101">
        <f t="shared" si="2"/>
        <v>1E-3</v>
      </c>
      <c r="I69" s="94">
        <f t="shared" si="3"/>
        <v>0.97319999999999984</v>
      </c>
      <c r="K69" s="93"/>
    </row>
    <row r="70" spans="1:11" s="84" customFormat="1" ht="24" customHeight="1" x14ac:dyDescent="0.3">
      <c r="A70" s="100" t="s">
        <v>158</v>
      </c>
      <c r="B70" s="99" t="s">
        <v>17</v>
      </c>
      <c r="C70" s="98" t="s">
        <v>246</v>
      </c>
      <c r="D70" s="97" t="s">
        <v>231</v>
      </c>
      <c r="E70" s="96">
        <v>77.2</v>
      </c>
      <c r="F70" s="96">
        <v>145.61000000000001</v>
      </c>
      <c r="G70" s="96">
        <v>11241.09</v>
      </c>
      <c r="H70" s="101">
        <f t="shared" si="2"/>
        <v>1E-3</v>
      </c>
      <c r="I70" s="94">
        <f t="shared" si="3"/>
        <v>0.97419999999999984</v>
      </c>
      <c r="K70" s="93"/>
    </row>
    <row r="71" spans="1:11" s="84" customFormat="1" ht="24" customHeight="1" x14ac:dyDescent="0.3">
      <c r="A71" s="100" t="s">
        <v>168</v>
      </c>
      <c r="B71" s="99" t="s">
        <v>17</v>
      </c>
      <c r="C71" s="98" t="s">
        <v>263</v>
      </c>
      <c r="D71" s="97" t="s">
        <v>262</v>
      </c>
      <c r="E71" s="96">
        <v>6</v>
      </c>
      <c r="F71" s="96">
        <v>1832.1</v>
      </c>
      <c r="G71" s="96">
        <v>10992.6</v>
      </c>
      <c r="H71" s="101">
        <f t="shared" si="2"/>
        <v>1E-3</v>
      </c>
      <c r="I71" s="94">
        <f t="shared" si="3"/>
        <v>0.97519999999999984</v>
      </c>
      <c r="K71" s="93"/>
    </row>
    <row r="72" spans="1:11" s="84" customFormat="1" ht="24" customHeight="1" x14ac:dyDescent="0.3">
      <c r="A72" s="100" t="s">
        <v>53</v>
      </c>
      <c r="B72" s="99" t="s">
        <v>17</v>
      </c>
      <c r="C72" s="98" t="s">
        <v>197</v>
      </c>
      <c r="D72" s="97" t="s">
        <v>231</v>
      </c>
      <c r="E72" s="96">
        <v>14.8</v>
      </c>
      <c r="F72" s="96">
        <v>668.33</v>
      </c>
      <c r="G72" s="96">
        <v>9891.2800000000007</v>
      </c>
      <c r="H72" s="101">
        <f t="shared" si="2"/>
        <v>8.9999999999999998E-4</v>
      </c>
      <c r="I72" s="94">
        <f t="shared" si="3"/>
        <v>0.97609999999999986</v>
      </c>
      <c r="K72" s="93"/>
    </row>
    <row r="73" spans="1:11" s="84" customFormat="1" ht="24" customHeight="1" x14ac:dyDescent="0.3">
      <c r="A73" s="100" t="s">
        <v>24</v>
      </c>
      <c r="B73" s="99" t="s">
        <v>17</v>
      </c>
      <c r="C73" s="98" t="s">
        <v>182</v>
      </c>
      <c r="D73" s="97" t="s">
        <v>270</v>
      </c>
      <c r="E73" s="96">
        <v>8</v>
      </c>
      <c r="F73" s="96">
        <v>1233.3499999999999</v>
      </c>
      <c r="G73" s="96">
        <v>9866.7999999999993</v>
      </c>
      <c r="H73" s="101">
        <f t="shared" si="2"/>
        <v>8.9999999999999998E-4</v>
      </c>
      <c r="I73" s="94">
        <f t="shared" si="3"/>
        <v>0.97699999999999987</v>
      </c>
      <c r="K73" s="93"/>
    </row>
    <row r="74" spans="1:11" s="84" customFormat="1" ht="24" customHeight="1" x14ac:dyDescent="0.3">
      <c r="A74" s="100" t="s">
        <v>135</v>
      </c>
      <c r="B74" s="99" t="s">
        <v>17</v>
      </c>
      <c r="C74" s="98" t="s">
        <v>213</v>
      </c>
      <c r="D74" s="97" t="s">
        <v>4</v>
      </c>
      <c r="E74" s="96">
        <v>18</v>
      </c>
      <c r="F74" s="96">
        <v>539.51</v>
      </c>
      <c r="G74" s="96">
        <v>9711.18</v>
      </c>
      <c r="H74" s="101">
        <f t="shared" si="2"/>
        <v>8.0000000000000004E-4</v>
      </c>
      <c r="I74" s="94">
        <f t="shared" si="3"/>
        <v>0.97779999999999989</v>
      </c>
      <c r="K74" s="93"/>
    </row>
    <row r="75" spans="1:11" s="84" customFormat="1" ht="24" customHeight="1" x14ac:dyDescent="0.3">
      <c r="A75" s="100">
        <v>94970</v>
      </c>
      <c r="B75" s="99" t="s">
        <v>405</v>
      </c>
      <c r="C75" s="98" t="s">
        <v>294</v>
      </c>
      <c r="D75" s="97" t="s">
        <v>268</v>
      </c>
      <c r="E75" s="96">
        <v>16.2</v>
      </c>
      <c r="F75" s="96">
        <v>582.24</v>
      </c>
      <c r="G75" s="96">
        <v>9432.2800000000007</v>
      </c>
      <c r="H75" s="101">
        <f t="shared" si="2"/>
        <v>8.0000000000000004E-4</v>
      </c>
      <c r="I75" s="94">
        <f t="shared" si="3"/>
        <v>0.97859999999999991</v>
      </c>
      <c r="K75" s="93"/>
    </row>
    <row r="76" spans="1:11" s="84" customFormat="1" ht="24" customHeight="1" x14ac:dyDescent="0.3">
      <c r="A76" s="100" t="s">
        <v>28</v>
      </c>
      <c r="B76" s="99" t="s">
        <v>17</v>
      </c>
      <c r="C76" s="98" t="s">
        <v>183</v>
      </c>
      <c r="D76" s="97" t="s">
        <v>4</v>
      </c>
      <c r="E76" s="96">
        <v>3</v>
      </c>
      <c r="F76" s="96">
        <v>2983.74</v>
      </c>
      <c r="G76" s="96">
        <v>8951.2199999999993</v>
      </c>
      <c r="H76" s="101">
        <f t="shared" si="2"/>
        <v>8.0000000000000004E-4</v>
      </c>
      <c r="I76" s="94">
        <f t="shared" si="3"/>
        <v>0.97939999999999994</v>
      </c>
      <c r="K76" s="93"/>
    </row>
    <row r="77" spans="1:11" s="84" customFormat="1" ht="24" customHeight="1" x14ac:dyDescent="0.3">
      <c r="A77" s="100" t="s">
        <v>359</v>
      </c>
      <c r="B77" s="99" t="s">
        <v>139</v>
      </c>
      <c r="C77" s="98" t="s">
        <v>360</v>
      </c>
      <c r="D77" s="97" t="s">
        <v>250</v>
      </c>
      <c r="E77" s="96">
        <v>1</v>
      </c>
      <c r="F77" s="96">
        <v>8428.75</v>
      </c>
      <c r="G77" s="96">
        <v>8428.75</v>
      </c>
      <c r="H77" s="101">
        <f t="shared" si="2"/>
        <v>6.9999999999999999E-4</v>
      </c>
      <c r="I77" s="94">
        <f t="shared" si="3"/>
        <v>0.98009999999999997</v>
      </c>
      <c r="K77" s="93"/>
    </row>
    <row r="78" spans="1:11" s="84" customFormat="1" ht="24" customHeight="1" x14ac:dyDescent="0.3">
      <c r="A78" s="100">
        <v>6122</v>
      </c>
      <c r="B78" s="99" t="s">
        <v>17</v>
      </c>
      <c r="C78" s="98" t="s">
        <v>225</v>
      </c>
      <c r="D78" s="97" t="s">
        <v>268</v>
      </c>
      <c r="E78" s="96">
        <v>10.561999999999999</v>
      </c>
      <c r="F78" s="96">
        <v>720.69</v>
      </c>
      <c r="G78" s="96">
        <v>7611.92</v>
      </c>
      <c r="H78" s="101">
        <f t="shared" si="2"/>
        <v>6.9999999999999999E-4</v>
      </c>
      <c r="I78" s="94">
        <f t="shared" si="3"/>
        <v>0.98080000000000001</v>
      </c>
      <c r="K78" s="93"/>
    </row>
    <row r="79" spans="1:11" s="84" customFormat="1" ht="24" customHeight="1" x14ac:dyDescent="0.3">
      <c r="A79" s="100" t="s">
        <v>30</v>
      </c>
      <c r="B79" s="99" t="s">
        <v>17</v>
      </c>
      <c r="C79" s="98" t="s">
        <v>184</v>
      </c>
      <c r="D79" s="97" t="s">
        <v>4</v>
      </c>
      <c r="E79" s="96">
        <v>3</v>
      </c>
      <c r="F79" s="96">
        <v>2445.25</v>
      </c>
      <c r="G79" s="96">
        <v>7335.75</v>
      </c>
      <c r="H79" s="101">
        <f t="shared" si="2"/>
        <v>5.9999999999999995E-4</v>
      </c>
      <c r="I79" s="94">
        <f t="shared" si="3"/>
        <v>0.98140000000000005</v>
      </c>
      <c r="K79" s="93"/>
    </row>
    <row r="80" spans="1:11" s="84" customFormat="1" ht="24" customHeight="1" x14ac:dyDescent="0.3">
      <c r="A80" s="100">
        <v>101658</v>
      </c>
      <c r="B80" s="99" t="s">
        <v>33</v>
      </c>
      <c r="C80" s="98" t="s">
        <v>340</v>
      </c>
      <c r="D80" s="97" t="s">
        <v>269</v>
      </c>
      <c r="E80" s="96">
        <v>11</v>
      </c>
      <c r="F80" s="96">
        <v>663.1</v>
      </c>
      <c r="G80" s="96">
        <v>7294.1</v>
      </c>
      <c r="H80" s="101">
        <f t="shared" si="2"/>
        <v>5.9999999999999995E-4</v>
      </c>
      <c r="I80" s="94">
        <f t="shared" si="3"/>
        <v>0.9820000000000001</v>
      </c>
      <c r="K80" s="93"/>
    </row>
    <row r="81" spans="1:11" s="84" customFormat="1" ht="24" customHeight="1" x14ac:dyDescent="0.3">
      <c r="A81" s="100">
        <v>103300</v>
      </c>
      <c r="B81" s="99" t="s">
        <v>33</v>
      </c>
      <c r="C81" s="98" t="s">
        <v>343</v>
      </c>
      <c r="D81" s="97" t="s">
        <v>4</v>
      </c>
      <c r="E81" s="96">
        <v>146</v>
      </c>
      <c r="F81" s="96">
        <v>48.88</v>
      </c>
      <c r="G81" s="96">
        <v>7136.48</v>
      </c>
      <c r="H81" s="101">
        <f t="shared" si="2"/>
        <v>5.9999999999999995E-4</v>
      </c>
      <c r="I81" s="94">
        <f t="shared" si="3"/>
        <v>0.98260000000000014</v>
      </c>
      <c r="K81" s="93"/>
    </row>
    <row r="82" spans="1:11" s="84" customFormat="1" ht="24" customHeight="1" x14ac:dyDescent="0.3">
      <c r="A82" s="100" t="s">
        <v>364</v>
      </c>
      <c r="B82" s="99" t="s">
        <v>17</v>
      </c>
      <c r="C82" s="98" t="s">
        <v>372</v>
      </c>
      <c r="D82" s="97" t="s">
        <v>4</v>
      </c>
      <c r="E82" s="96">
        <v>1</v>
      </c>
      <c r="F82" s="96">
        <v>6629.1</v>
      </c>
      <c r="G82" s="96">
        <v>6629.1</v>
      </c>
      <c r="H82" s="101">
        <f t="shared" si="2"/>
        <v>5.9999999999999995E-4</v>
      </c>
      <c r="I82" s="94">
        <f t="shared" si="3"/>
        <v>0.98320000000000018</v>
      </c>
      <c r="K82" s="93"/>
    </row>
    <row r="83" spans="1:11" s="84" customFormat="1" ht="24" customHeight="1" x14ac:dyDescent="0.3">
      <c r="A83" s="100">
        <v>91337</v>
      </c>
      <c r="B83" s="99" t="s">
        <v>33</v>
      </c>
      <c r="C83" s="98" t="s">
        <v>293</v>
      </c>
      <c r="D83" s="97" t="s">
        <v>269</v>
      </c>
      <c r="E83" s="96">
        <v>4</v>
      </c>
      <c r="F83" s="96">
        <v>1642.61</v>
      </c>
      <c r="G83" s="96">
        <v>6570.44</v>
      </c>
      <c r="H83" s="101">
        <f t="shared" si="2"/>
        <v>5.9999999999999995E-4</v>
      </c>
      <c r="I83" s="94">
        <f t="shared" si="3"/>
        <v>0.98380000000000023</v>
      </c>
      <c r="K83" s="93"/>
    </row>
    <row r="84" spans="1:11" s="84" customFormat="1" ht="24" customHeight="1" x14ac:dyDescent="0.3">
      <c r="A84" s="100">
        <v>99059</v>
      </c>
      <c r="B84" s="99" t="s">
        <v>33</v>
      </c>
      <c r="C84" s="98" t="s">
        <v>337</v>
      </c>
      <c r="D84" s="97" t="s">
        <v>249</v>
      </c>
      <c r="E84" s="96">
        <v>71.599999999999994</v>
      </c>
      <c r="F84" s="96">
        <v>85.78</v>
      </c>
      <c r="G84" s="96">
        <v>6141.84</v>
      </c>
      <c r="H84" s="101">
        <f t="shared" si="2"/>
        <v>5.0000000000000001E-4</v>
      </c>
      <c r="I84" s="94">
        <f t="shared" si="3"/>
        <v>0.98430000000000017</v>
      </c>
      <c r="K84" s="93"/>
    </row>
    <row r="85" spans="1:11" s="84" customFormat="1" ht="24" customHeight="1" x14ac:dyDescent="0.3">
      <c r="A85" s="100" t="s">
        <v>321</v>
      </c>
      <c r="B85" s="99" t="s">
        <v>17</v>
      </c>
      <c r="C85" s="98" t="s">
        <v>286</v>
      </c>
      <c r="D85" s="97" t="s">
        <v>4</v>
      </c>
      <c r="E85" s="96">
        <v>8</v>
      </c>
      <c r="F85" s="96">
        <v>752.24</v>
      </c>
      <c r="G85" s="96">
        <v>6017.92</v>
      </c>
      <c r="H85" s="101">
        <f t="shared" si="2"/>
        <v>5.0000000000000001E-4</v>
      </c>
      <c r="I85" s="94">
        <f t="shared" si="3"/>
        <v>0.98480000000000012</v>
      </c>
      <c r="K85" s="93"/>
    </row>
    <row r="86" spans="1:11" s="84" customFormat="1" ht="24" customHeight="1" x14ac:dyDescent="0.3">
      <c r="A86" s="100">
        <v>2003103</v>
      </c>
      <c r="B86" s="99" t="s">
        <v>14</v>
      </c>
      <c r="C86" s="98" t="s">
        <v>396</v>
      </c>
      <c r="D86" s="97" t="s">
        <v>269</v>
      </c>
      <c r="E86" s="96">
        <v>24</v>
      </c>
      <c r="F86" s="96">
        <v>247.61</v>
      </c>
      <c r="G86" s="96">
        <v>5942.64</v>
      </c>
      <c r="H86" s="101">
        <f t="shared" si="2"/>
        <v>5.0000000000000001E-4</v>
      </c>
      <c r="I86" s="94">
        <f t="shared" si="3"/>
        <v>0.98530000000000006</v>
      </c>
      <c r="K86" s="93"/>
    </row>
    <row r="87" spans="1:11" s="84" customFormat="1" ht="24" customHeight="1" x14ac:dyDescent="0.3">
      <c r="A87" s="100">
        <v>5213489</v>
      </c>
      <c r="B87" s="99" t="s">
        <v>14</v>
      </c>
      <c r="C87" s="98" t="s">
        <v>332</v>
      </c>
      <c r="D87" s="97" t="s">
        <v>269</v>
      </c>
      <c r="E87" s="96">
        <v>5</v>
      </c>
      <c r="F87" s="96">
        <v>1163.83</v>
      </c>
      <c r="G87" s="96">
        <v>5819.15</v>
      </c>
      <c r="H87" s="101">
        <f t="shared" si="2"/>
        <v>5.0000000000000001E-4</v>
      </c>
      <c r="I87" s="94">
        <f t="shared" si="3"/>
        <v>0.98580000000000001</v>
      </c>
      <c r="K87" s="93"/>
    </row>
    <row r="88" spans="1:11" s="84" customFormat="1" ht="24" customHeight="1" x14ac:dyDescent="0.3">
      <c r="A88" s="100">
        <v>5915013</v>
      </c>
      <c r="B88" s="99" t="s">
        <v>14</v>
      </c>
      <c r="C88" s="98" t="s">
        <v>397</v>
      </c>
      <c r="D88" s="97" t="s">
        <v>334</v>
      </c>
      <c r="E88" s="96">
        <v>3018.0003839999999</v>
      </c>
      <c r="F88" s="96">
        <v>1.89</v>
      </c>
      <c r="G88" s="96">
        <v>5704.02</v>
      </c>
      <c r="H88" s="101">
        <f t="shared" si="2"/>
        <v>5.0000000000000001E-4</v>
      </c>
      <c r="I88" s="94">
        <f t="shared" si="3"/>
        <v>0.98629999999999995</v>
      </c>
      <c r="K88" s="93"/>
    </row>
    <row r="89" spans="1:11" s="84" customFormat="1" ht="24" customHeight="1" x14ac:dyDescent="0.3">
      <c r="A89" s="100" t="s">
        <v>166</v>
      </c>
      <c r="B89" s="99" t="s">
        <v>17</v>
      </c>
      <c r="C89" s="98" t="s">
        <v>259</v>
      </c>
      <c r="D89" s="97" t="s">
        <v>4</v>
      </c>
      <c r="E89" s="96">
        <v>15</v>
      </c>
      <c r="F89" s="96">
        <v>347.77</v>
      </c>
      <c r="G89" s="96">
        <v>5216.55</v>
      </c>
      <c r="H89" s="101">
        <f t="shared" si="2"/>
        <v>5.0000000000000001E-4</v>
      </c>
      <c r="I89" s="94">
        <f t="shared" si="3"/>
        <v>0.9867999999999999</v>
      </c>
      <c r="K89" s="93"/>
    </row>
    <row r="90" spans="1:11" s="84" customFormat="1" ht="24" customHeight="1" x14ac:dyDescent="0.3">
      <c r="A90" s="100" t="s">
        <v>176</v>
      </c>
      <c r="B90" s="99" t="s">
        <v>17</v>
      </c>
      <c r="C90" s="98" t="s">
        <v>267</v>
      </c>
      <c r="D90" s="97" t="s">
        <v>4</v>
      </c>
      <c r="E90" s="96">
        <v>1</v>
      </c>
      <c r="F90" s="96">
        <v>5093.45</v>
      </c>
      <c r="G90" s="96">
        <v>5093.45</v>
      </c>
      <c r="H90" s="101">
        <f t="shared" si="2"/>
        <v>4.0000000000000002E-4</v>
      </c>
      <c r="I90" s="94">
        <f t="shared" si="3"/>
        <v>0.98719999999999986</v>
      </c>
      <c r="K90" s="93"/>
    </row>
    <row r="91" spans="1:11" s="84" customFormat="1" ht="24" customHeight="1" x14ac:dyDescent="0.3">
      <c r="A91" s="100" t="s">
        <v>369</v>
      </c>
      <c r="B91" s="99" t="s">
        <v>17</v>
      </c>
      <c r="C91" s="98" t="s">
        <v>377</v>
      </c>
      <c r="D91" s="97" t="s">
        <v>4</v>
      </c>
      <c r="E91" s="96">
        <v>1</v>
      </c>
      <c r="F91" s="96">
        <v>4944</v>
      </c>
      <c r="G91" s="96">
        <v>4944</v>
      </c>
      <c r="H91" s="101">
        <f t="shared" si="2"/>
        <v>4.0000000000000002E-4</v>
      </c>
      <c r="I91" s="94">
        <f t="shared" si="3"/>
        <v>0.98759999999999981</v>
      </c>
      <c r="K91" s="93"/>
    </row>
    <row r="92" spans="1:11" s="84" customFormat="1" ht="24" customHeight="1" x14ac:dyDescent="0.3">
      <c r="A92" s="100">
        <v>862</v>
      </c>
      <c r="B92" s="99" t="s">
        <v>161</v>
      </c>
      <c r="C92" s="98" t="s">
        <v>279</v>
      </c>
      <c r="D92" s="97" t="s">
        <v>249</v>
      </c>
      <c r="E92" s="96">
        <v>350</v>
      </c>
      <c r="F92" s="96">
        <v>13.75</v>
      </c>
      <c r="G92" s="96">
        <v>4812.5</v>
      </c>
      <c r="H92" s="101">
        <f t="shared" si="2"/>
        <v>4.0000000000000002E-4</v>
      </c>
      <c r="I92" s="94">
        <f t="shared" si="3"/>
        <v>0.98799999999999977</v>
      </c>
      <c r="K92" s="93"/>
    </row>
    <row r="93" spans="1:11" s="84" customFormat="1" ht="24" customHeight="1" x14ac:dyDescent="0.3">
      <c r="A93" s="100" t="s">
        <v>370</v>
      </c>
      <c r="B93" s="99" t="s">
        <v>17</v>
      </c>
      <c r="C93" s="98" t="s">
        <v>378</v>
      </c>
      <c r="D93" s="97" t="s">
        <v>4</v>
      </c>
      <c r="E93" s="96">
        <v>16</v>
      </c>
      <c r="F93" s="96">
        <v>291.3</v>
      </c>
      <c r="G93" s="96">
        <v>4660.8</v>
      </c>
      <c r="H93" s="101">
        <f t="shared" si="2"/>
        <v>4.0000000000000002E-4</v>
      </c>
      <c r="I93" s="94">
        <f t="shared" si="3"/>
        <v>0.98839999999999972</v>
      </c>
      <c r="K93" s="93"/>
    </row>
    <row r="94" spans="1:11" s="84" customFormat="1" ht="24" customHeight="1" x14ac:dyDescent="0.3">
      <c r="A94" s="100">
        <v>4915723</v>
      </c>
      <c r="B94" s="99" t="s">
        <v>14</v>
      </c>
      <c r="C94" s="98" t="s">
        <v>329</v>
      </c>
      <c r="D94" s="97" t="s">
        <v>231</v>
      </c>
      <c r="E94" s="96">
        <v>1099.8800000000001</v>
      </c>
      <c r="F94" s="96">
        <v>4.07</v>
      </c>
      <c r="G94" s="96">
        <v>4476.51</v>
      </c>
      <c r="H94" s="101">
        <f t="shared" si="2"/>
        <v>4.0000000000000002E-4</v>
      </c>
      <c r="I94" s="94">
        <f t="shared" si="3"/>
        <v>0.98879999999999968</v>
      </c>
      <c r="K94" s="93"/>
    </row>
    <row r="95" spans="1:11" s="84" customFormat="1" ht="24" customHeight="1" x14ac:dyDescent="0.3">
      <c r="A95" s="100" t="s">
        <v>351</v>
      </c>
      <c r="B95" s="99" t="s">
        <v>139</v>
      </c>
      <c r="C95" s="98" t="s">
        <v>352</v>
      </c>
      <c r="D95" s="97" t="s">
        <v>250</v>
      </c>
      <c r="E95" s="96">
        <v>3</v>
      </c>
      <c r="F95" s="96">
        <v>1469.82</v>
      </c>
      <c r="G95" s="96">
        <v>4409.46</v>
      </c>
      <c r="H95" s="101">
        <f t="shared" si="2"/>
        <v>4.0000000000000002E-4</v>
      </c>
      <c r="I95" s="94">
        <f t="shared" si="3"/>
        <v>0.98919999999999964</v>
      </c>
      <c r="K95" s="93"/>
    </row>
    <row r="96" spans="1:11" s="84" customFormat="1" ht="24" customHeight="1" x14ac:dyDescent="0.3">
      <c r="A96" s="100" t="s">
        <v>368</v>
      </c>
      <c r="B96" s="99" t="s">
        <v>17</v>
      </c>
      <c r="C96" s="98" t="s">
        <v>376</v>
      </c>
      <c r="D96" s="97" t="s">
        <v>4</v>
      </c>
      <c r="E96" s="96">
        <v>1</v>
      </c>
      <c r="F96" s="96">
        <v>3934.27</v>
      </c>
      <c r="G96" s="96">
        <v>3934.27</v>
      </c>
      <c r="H96" s="101">
        <f t="shared" si="2"/>
        <v>2.9999999999999997E-4</v>
      </c>
      <c r="I96" s="94">
        <f t="shared" si="3"/>
        <v>0.9894999999999996</v>
      </c>
      <c r="K96" s="93"/>
    </row>
    <row r="97" spans="1:11" s="84" customFormat="1" ht="24" customHeight="1" x14ac:dyDescent="0.3">
      <c r="A97" s="100">
        <v>90843</v>
      </c>
      <c r="B97" s="99" t="s">
        <v>33</v>
      </c>
      <c r="C97" s="98" t="s">
        <v>292</v>
      </c>
      <c r="D97" s="97" t="s">
        <v>269</v>
      </c>
      <c r="E97" s="96">
        <v>3</v>
      </c>
      <c r="F97" s="96">
        <v>1298.6400000000001</v>
      </c>
      <c r="G97" s="96">
        <v>3895.92</v>
      </c>
      <c r="H97" s="101">
        <f t="shared" ref="H97:H160" si="4">ROUND(G97/$K$3,4)</f>
        <v>2.9999999999999997E-4</v>
      </c>
      <c r="I97" s="94">
        <f t="shared" ref="I97:I160" si="5">+I96+H97</f>
        <v>0.98979999999999957</v>
      </c>
      <c r="K97" s="93"/>
    </row>
    <row r="98" spans="1:11" s="84" customFormat="1" ht="24" customHeight="1" x14ac:dyDescent="0.3">
      <c r="A98" s="100" t="s">
        <v>172</v>
      </c>
      <c r="B98" s="99" t="s">
        <v>17</v>
      </c>
      <c r="C98" s="98" t="s">
        <v>265</v>
      </c>
      <c r="D98" s="97" t="s">
        <v>4</v>
      </c>
      <c r="E98" s="96">
        <v>1</v>
      </c>
      <c r="F98" s="96">
        <v>3798.3</v>
      </c>
      <c r="G98" s="96">
        <v>3798.3</v>
      </c>
      <c r="H98" s="101">
        <f t="shared" si="4"/>
        <v>2.9999999999999997E-4</v>
      </c>
      <c r="I98" s="94">
        <f t="shared" si="5"/>
        <v>0.99009999999999954</v>
      </c>
      <c r="K98" s="93"/>
    </row>
    <row r="99" spans="1:11" s="84" customFormat="1" ht="24" customHeight="1" x14ac:dyDescent="0.3">
      <c r="A99" s="100">
        <v>96971</v>
      </c>
      <c r="B99" s="99" t="s">
        <v>17</v>
      </c>
      <c r="C99" s="98" t="s">
        <v>260</v>
      </c>
      <c r="D99" s="97" t="s">
        <v>249</v>
      </c>
      <c r="E99" s="96">
        <v>76</v>
      </c>
      <c r="F99" s="96">
        <v>49.83</v>
      </c>
      <c r="G99" s="96">
        <v>3787.08</v>
      </c>
      <c r="H99" s="101">
        <f t="shared" si="4"/>
        <v>2.9999999999999997E-4</v>
      </c>
      <c r="I99" s="94">
        <f t="shared" si="5"/>
        <v>0.9903999999999995</v>
      </c>
      <c r="K99" s="93"/>
    </row>
    <row r="100" spans="1:11" s="84" customFormat="1" ht="24" customHeight="1" x14ac:dyDescent="0.3">
      <c r="A100" s="100" t="s">
        <v>153</v>
      </c>
      <c r="B100" s="99" t="s">
        <v>17</v>
      </c>
      <c r="C100" s="98" t="s">
        <v>235</v>
      </c>
      <c r="D100" s="97" t="s">
        <v>231</v>
      </c>
      <c r="E100" s="96">
        <v>38.200000000000003</v>
      </c>
      <c r="F100" s="96">
        <v>98.43</v>
      </c>
      <c r="G100" s="96">
        <v>3760.02</v>
      </c>
      <c r="H100" s="101">
        <f t="shared" si="4"/>
        <v>2.9999999999999997E-4</v>
      </c>
      <c r="I100" s="94">
        <f t="shared" si="5"/>
        <v>0.99069999999999947</v>
      </c>
      <c r="K100" s="93"/>
    </row>
    <row r="101" spans="1:11" s="84" customFormat="1" ht="24" customHeight="1" x14ac:dyDescent="0.3">
      <c r="A101" s="100" t="s">
        <v>136</v>
      </c>
      <c r="B101" s="99" t="s">
        <v>17</v>
      </c>
      <c r="C101" s="98" t="s">
        <v>214</v>
      </c>
      <c r="D101" s="97" t="s">
        <v>4</v>
      </c>
      <c r="E101" s="96">
        <v>1</v>
      </c>
      <c r="F101" s="96">
        <v>3753.37</v>
      </c>
      <c r="G101" s="96">
        <v>3753.37</v>
      </c>
      <c r="H101" s="101">
        <f t="shared" si="4"/>
        <v>2.9999999999999997E-4</v>
      </c>
      <c r="I101" s="94">
        <f t="shared" si="5"/>
        <v>0.99099999999999944</v>
      </c>
      <c r="K101" s="93"/>
    </row>
    <row r="102" spans="1:11" s="84" customFormat="1" ht="24" customHeight="1" x14ac:dyDescent="0.3">
      <c r="A102" s="100">
        <v>5216111</v>
      </c>
      <c r="B102" s="99" t="s">
        <v>14</v>
      </c>
      <c r="C102" s="98" t="s">
        <v>198</v>
      </c>
      <c r="D102" s="97" t="s">
        <v>269</v>
      </c>
      <c r="E102" s="96">
        <v>25</v>
      </c>
      <c r="F102" s="96">
        <v>148.35</v>
      </c>
      <c r="G102" s="96">
        <v>3708.75</v>
      </c>
      <c r="H102" s="101">
        <f t="shared" si="4"/>
        <v>2.9999999999999997E-4</v>
      </c>
      <c r="I102" s="94">
        <f t="shared" si="5"/>
        <v>0.9912999999999994</v>
      </c>
      <c r="K102" s="93"/>
    </row>
    <row r="103" spans="1:11" s="84" customFormat="1" ht="24" customHeight="1" x14ac:dyDescent="0.3">
      <c r="A103" s="100" t="s">
        <v>357</v>
      </c>
      <c r="B103" s="99" t="s">
        <v>17</v>
      </c>
      <c r="C103" s="98" t="s">
        <v>358</v>
      </c>
      <c r="D103" s="97" t="s">
        <v>249</v>
      </c>
      <c r="E103" s="96">
        <v>270</v>
      </c>
      <c r="F103" s="96">
        <v>13.72</v>
      </c>
      <c r="G103" s="96">
        <v>3704.4</v>
      </c>
      <c r="H103" s="101">
        <f t="shared" si="4"/>
        <v>2.9999999999999997E-4</v>
      </c>
      <c r="I103" s="94">
        <f t="shared" si="5"/>
        <v>0.99159999999999937</v>
      </c>
      <c r="K103" s="93"/>
    </row>
    <row r="104" spans="1:11" s="84" customFormat="1" ht="24" customHeight="1" x14ac:dyDescent="0.3">
      <c r="A104" s="100" t="s">
        <v>35</v>
      </c>
      <c r="B104" s="99" t="s">
        <v>17</v>
      </c>
      <c r="C104" s="98" t="s">
        <v>186</v>
      </c>
      <c r="D104" s="97" t="s">
        <v>4</v>
      </c>
      <c r="E104" s="96">
        <v>1</v>
      </c>
      <c r="F104" s="96">
        <v>3554.45</v>
      </c>
      <c r="G104" s="96">
        <v>3554.45</v>
      </c>
      <c r="H104" s="101">
        <f t="shared" si="4"/>
        <v>2.9999999999999997E-4</v>
      </c>
      <c r="I104" s="94">
        <f t="shared" si="5"/>
        <v>0.99189999999999934</v>
      </c>
      <c r="K104" s="93"/>
    </row>
    <row r="105" spans="1:11" s="84" customFormat="1" ht="24" customHeight="1" x14ac:dyDescent="0.3">
      <c r="A105" s="100" t="s">
        <v>363</v>
      </c>
      <c r="B105" s="99" t="s">
        <v>17</v>
      </c>
      <c r="C105" s="98" t="s">
        <v>371</v>
      </c>
      <c r="D105" s="97" t="s">
        <v>4</v>
      </c>
      <c r="E105" s="96">
        <v>1</v>
      </c>
      <c r="F105" s="96">
        <v>3434.12</v>
      </c>
      <c r="G105" s="96">
        <v>3434.12</v>
      </c>
      <c r="H105" s="101">
        <f t="shared" si="4"/>
        <v>2.9999999999999997E-4</v>
      </c>
      <c r="I105" s="94">
        <f t="shared" si="5"/>
        <v>0.9921999999999993</v>
      </c>
      <c r="K105" s="93"/>
    </row>
    <row r="106" spans="1:11" s="84" customFormat="1" ht="24" customHeight="1" x14ac:dyDescent="0.3">
      <c r="A106" s="100">
        <v>88489</v>
      </c>
      <c r="B106" s="99" t="s">
        <v>33</v>
      </c>
      <c r="C106" s="98" t="s">
        <v>317</v>
      </c>
      <c r="D106" s="97" t="s">
        <v>231</v>
      </c>
      <c r="E106" s="96">
        <v>210.03999999999996</v>
      </c>
      <c r="F106" s="96">
        <v>15.53</v>
      </c>
      <c r="G106" s="96">
        <v>3261.92</v>
      </c>
      <c r="H106" s="101">
        <f t="shared" si="4"/>
        <v>2.9999999999999997E-4</v>
      </c>
      <c r="I106" s="94">
        <f t="shared" si="5"/>
        <v>0.99249999999999927</v>
      </c>
      <c r="K106" s="93"/>
    </row>
    <row r="107" spans="1:11" s="84" customFormat="1" ht="24" customHeight="1" x14ac:dyDescent="0.3">
      <c r="A107" s="100">
        <v>87873</v>
      </c>
      <c r="B107" s="99" t="s">
        <v>17</v>
      </c>
      <c r="C107" s="98" t="s">
        <v>230</v>
      </c>
      <c r="D107" s="97" t="s">
        <v>231</v>
      </c>
      <c r="E107" s="96">
        <v>405.11499999999995</v>
      </c>
      <c r="F107" s="96">
        <v>7.63</v>
      </c>
      <c r="G107" s="96">
        <v>3091.02</v>
      </c>
      <c r="H107" s="101">
        <f t="shared" si="4"/>
        <v>2.9999999999999997E-4</v>
      </c>
      <c r="I107" s="94">
        <f t="shared" si="5"/>
        <v>0.99279999999999924</v>
      </c>
      <c r="K107" s="93"/>
    </row>
    <row r="108" spans="1:11" s="84" customFormat="1" ht="24" customHeight="1" x14ac:dyDescent="0.3">
      <c r="A108" s="100">
        <v>5216116</v>
      </c>
      <c r="B108" s="99" t="s">
        <v>14</v>
      </c>
      <c r="C108" s="98" t="s">
        <v>330</v>
      </c>
      <c r="D108" s="97" t="s">
        <v>4</v>
      </c>
      <c r="E108" s="96">
        <v>146</v>
      </c>
      <c r="F108" s="96">
        <v>21.01</v>
      </c>
      <c r="G108" s="96">
        <v>3067.46</v>
      </c>
      <c r="H108" s="101">
        <f t="shared" si="4"/>
        <v>2.9999999999999997E-4</v>
      </c>
      <c r="I108" s="94">
        <f t="shared" si="5"/>
        <v>0.99309999999999921</v>
      </c>
      <c r="K108" s="93"/>
    </row>
    <row r="109" spans="1:11" s="84" customFormat="1" ht="24" customHeight="1" x14ac:dyDescent="0.3">
      <c r="A109" s="100" t="s">
        <v>569</v>
      </c>
      <c r="B109" s="99" t="s">
        <v>17</v>
      </c>
      <c r="C109" s="98" t="s">
        <v>411</v>
      </c>
      <c r="D109" s="97" t="s">
        <v>4</v>
      </c>
      <c r="E109" s="96">
        <v>1</v>
      </c>
      <c r="F109" s="96">
        <v>2872.85</v>
      </c>
      <c r="G109" s="96">
        <v>2872.85</v>
      </c>
      <c r="H109" s="101">
        <f t="shared" si="4"/>
        <v>2.0000000000000001E-4</v>
      </c>
      <c r="I109" s="94">
        <f t="shared" si="5"/>
        <v>0.99329999999999918</v>
      </c>
      <c r="K109" s="93"/>
    </row>
    <row r="110" spans="1:11" s="84" customFormat="1" ht="24" customHeight="1" x14ac:dyDescent="0.3">
      <c r="A110" s="100">
        <v>101507</v>
      </c>
      <c r="B110" s="99" t="s">
        <v>33</v>
      </c>
      <c r="C110" s="98" t="s">
        <v>302</v>
      </c>
      <c r="D110" s="97" t="s">
        <v>269</v>
      </c>
      <c r="E110" s="96">
        <v>1</v>
      </c>
      <c r="F110" s="96">
        <v>2827.18</v>
      </c>
      <c r="G110" s="96">
        <v>2827.18</v>
      </c>
      <c r="H110" s="101">
        <f t="shared" si="4"/>
        <v>2.0000000000000001E-4</v>
      </c>
      <c r="I110" s="94">
        <f t="shared" si="5"/>
        <v>0.99349999999999916</v>
      </c>
      <c r="K110" s="93"/>
    </row>
    <row r="111" spans="1:11" s="84" customFormat="1" ht="24" customHeight="1" x14ac:dyDescent="0.3">
      <c r="A111" s="100">
        <v>83534</v>
      </c>
      <c r="B111" s="99" t="s">
        <v>17</v>
      </c>
      <c r="C111" s="98" t="s">
        <v>234</v>
      </c>
      <c r="D111" s="97" t="s">
        <v>268</v>
      </c>
      <c r="E111" s="96">
        <v>2.9940000000000002</v>
      </c>
      <c r="F111" s="96">
        <v>910.76</v>
      </c>
      <c r="G111" s="96">
        <v>2726.81</v>
      </c>
      <c r="H111" s="101">
        <f t="shared" si="4"/>
        <v>2.0000000000000001E-4</v>
      </c>
      <c r="I111" s="94">
        <f t="shared" si="5"/>
        <v>0.99369999999999914</v>
      </c>
      <c r="K111" s="93"/>
    </row>
    <row r="112" spans="1:11" s="84" customFormat="1" ht="24" customHeight="1" x14ac:dyDescent="0.3">
      <c r="A112" s="100" t="s">
        <v>323</v>
      </c>
      <c r="B112" s="99" t="s">
        <v>17</v>
      </c>
      <c r="C112" s="98" t="s">
        <v>324</v>
      </c>
      <c r="D112" s="97" t="s">
        <v>4</v>
      </c>
      <c r="E112" s="96">
        <v>1</v>
      </c>
      <c r="F112" s="96">
        <v>2642.98</v>
      </c>
      <c r="G112" s="96">
        <v>2642.98</v>
      </c>
      <c r="H112" s="101">
        <f t="shared" si="4"/>
        <v>2.0000000000000001E-4</v>
      </c>
      <c r="I112" s="94">
        <f t="shared" si="5"/>
        <v>0.99389999999999912</v>
      </c>
      <c r="K112" s="93"/>
    </row>
    <row r="113" spans="1:11" s="84" customFormat="1" ht="24" customHeight="1" x14ac:dyDescent="0.3">
      <c r="A113" s="100">
        <v>88488</v>
      </c>
      <c r="B113" s="99" t="s">
        <v>33</v>
      </c>
      <c r="C113" s="98" t="s">
        <v>316</v>
      </c>
      <c r="D113" s="97" t="s">
        <v>231</v>
      </c>
      <c r="E113" s="96">
        <v>139.26900000000001</v>
      </c>
      <c r="F113" s="96">
        <v>18.5</v>
      </c>
      <c r="G113" s="96">
        <v>2576.4699999999998</v>
      </c>
      <c r="H113" s="101">
        <f t="shared" si="4"/>
        <v>2.0000000000000001E-4</v>
      </c>
      <c r="I113" s="94">
        <f t="shared" si="5"/>
        <v>0.9940999999999991</v>
      </c>
      <c r="K113" s="93"/>
    </row>
    <row r="114" spans="1:11" s="84" customFormat="1" ht="24" customHeight="1" x14ac:dyDescent="0.3">
      <c r="A114" s="100">
        <v>84084</v>
      </c>
      <c r="B114" s="99" t="s">
        <v>17</v>
      </c>
      <c r="C114" s="98" t="s">
        <v>273</v>
      </c>
      <c r="D114" s="97" t="s">
        <v>231</v>
      </c>
      <c r="E114" s="96">
        <v>229.8</v>
      </c>
      <c r="F114" s="96">
        <v>11.17</v>
      </c>
      <c r="G114" s="96">
        <v>2566.86</v>
      </c>
      <c r="H114" s="101">
        <f t="shared" si="4"/>
        <v>2.0000000000000001E-4</v>
      </c>
      <c r="I114" s="94">
        <f t="shared" si="5"/>
        <v>0.99429999999999907</v>
      </c>
      <c r="K114" s="93"/>
    </row>
    <row r="115" spans="1:11" s="84" customFormat="1" ht="24" customHeight="1" x14ac:dyDescent="0.3">
      <c r="A115" s="100" t="s">
        <v>149</v>
      </c>
      <c r="B115" s="99" t="s">
        <v>139</v>
      </c>
      <c r="C115" s="98" t="s">
        <v>350</v>
      </c>
      <c r="D115" s="97" t="s">
        <v>250</v>
      </c>
      <c r="E115" s="96">
        <v>2</v>
      </c>
      <c r="F115" s="96">
        <v>1175.8499999999999</v>
      </c>
      <c r="G115" s="96">
        <v>2351.6999999999998</v>
      </c>
      <c r="H115" s="101">
        <f t="shared" si="4"/>
        <v>2.0000000000000001E-4</v>
      </c>
      <c r="I115" s="94">
        <f t="shared" si="5"/>
        <v>0.99449999999999905</v>
      </c>
      <c r="K115" s="93"/>
    </row>
    <row r="116" spans="1:11" s="84" customFormat="1" ht="24" customHeight="1" x14ac:dyDescent="0.3">
      <c r="A116" s="100">
        <v>68058</v>
      </c>
      <c r="B116" s="99" t="s">
        <v>17</v>
      </c>
      <c r="C116" s="98" t="s">
        <v>275</v>
      </c>
      <c r="D116" s="97" t="s">
        <v>249</v>
      </c>
      <c r="E116" s="96">
        <v>14</v>
      </c>
      <c r="F116" s="96">
        <v>159.09</v>
      </c>
      <c r="G116" s="96">
        <v>2227.2600000000002</v>
      </c>
      <c r="H116" s="101">
        <f t="shared" si="4"/>
        <v>2.0000000000000001E-4</v>
      </c>
      <c r="I116" s="94">
        <f t="shared" si="5"/>
        <v>0.99469999999999903</v>
      </c>
      <c r="K116" s="93"/>
    </row>
    <row r="117" spans="1:11" s="84" customFormat="1" ht="24" customHeight="1" x14ac:dyDescent="0.3">
      <c r="A117" s="100" t="s">
        <v>287</v>
      </c>
      <c r="B117" s="99" t="s">
        <v>160</v>
      </c>
      <c r="C117" s="98" t="s">
        <v>288</v>
      </c>
      <c r="D117" s="97" t="s">
        <v>269</v>
      </c>
      <c r="E117" s="96">
        <v>3</v>
      </c>
      <c r="F117" s="96">
        <v>731.99</v>
      </c>
      <c r="G117" s="96">
        <v>2195.9699999999998</v>
      </c>
      <c r="H117" s="101">
        <f t="shared" si="4"/>
        <v>2.0000000000000001E-4</v>
      </c>
      <c r="I117" s="94">
        <f t="shared" si="5"/>
        <v>0.99489999999999901</v>
      </c>
      <c r="K117" s="93"/>
    </row>
    <row r="118" spans="1:11" s="84" customFormat="1" ht="24" customHeight="1" x14ac:dyDescent="0.3">
      <c r="A118" s="100" t="s">
        <v>349</v>
      </c>
      <c r="B118" s="99" t="s">
        <v>139</v>
      </c>
      <c r="C118" s="98" t="s">
        <v>221</v>
      </c>
      <c r="D118" s="97" t="s">
        <v>250</v>
      </c>
      <c r="E118" s="96">
        <v>5</v>
      </c>
      <c r="F118" s="96">
        <v>430.05</v>
      </c>
      <c r="G118" s="96">
        <v>2150.25</v>
      </c>
      <c r="H118" s="101">
        <f t="shared" si="4"/>
        <v>2.0000000000000001E-4</v>
      </c>
      <c r="I118" s="94">
        <f t="shared" si="5"/>
        <v>0.99509999999999899</v>
      </c>
      <c r="K118" s="93"/>
    </row>
    <row r="119" spans="1:11" s="84" customFormat="1" ht="24" customHeight="1" x14ac:dyDescent="0.3">
      <c r="A119" s="100">
        <v>43972</v>
      </c>
      <c r="B119" s="99" t="s">
        <v>161</v>
      </c>
      <c r="C119" s="98" t="s">
        <v>280</v>
      </c>
      <c r="D119" s="97" t="s">
        <v>249</v>
      </c>
      <c r="E119" s="96">
        <v>500</v>
      </c>
      <c r="F119" s="96">
        <v>4.0999999999999996</v>
      </c>
      <c r="G119" s="96">
        <v>2050</v>
      </c>
      <c r="H119" s="101">
        <f t="shared" si="4"/>
        <v>2.0000000000000001E-4</v>
      </c>
      <c r="I119" s="94">
        <f t="shared" si="5"/>
        <v>0.99529999999999896</v>
      </c>
      <c r="K119" s="93"/>
    </row>
    <row r="120" spans="1:11" s="84" customFormat="1" ht="24" customHeight="1" x14ac:dyDescent="0.3">
      <c r="A120" s="100" t="s">
        <v>365</v>
      </c>
      <c r="B120" s="99" t="s">
        <v>17</v>
      </c>
      <c r="C120" s="98" t="s">
        <v>373</v>
      </c>
      <c r="D120" s="97" t="s">
        <v>4</v>
      </c>
      <c r="E120" s="96">
        <v>12</v>
      </c>
      <c r="F120" s="96">
        <v>168.17</v>
      </c>
      <c r="G120" s="96">
        <v>2018.04</v>
      </c>
      <c r="H120" s="101">
        <f t="shared" si="4"/>
        <v>2.0000000000000001E-4</v>
      </c>
      <c r="I120" s="94">
        <f t="shared" si="5"/>
        <v>0.99549999999999894</v>
      </c>
      <c r="K120" s="93"/>
    </row>
    <row r="121" spans="1:11" s="84" customFormat="1" ht="24" customHeight="1" x14ac:dyDescent="0.3">
      <c r="A121" s="100">
        <v>101636</v>
      </c>
      <c r="B121" s="99" t="s">
        <v>33</v>
      </c>
      <c r="C121" s="98" t="s">
        <v>339</v>
      </c>
      <c r="D121" s="97" t="s">
        <v>269</v>
      </c>
      <c r="E121" s="96">
        <v>11</v>
      </c>
      <c r="F121" s="96">
        <v>180.91</v>
      </c>
      <c r="G121" s="96">
        <v>1990.01</v>
      </c>
      <c r="H121" s="101">
        <f t="shared" si="4"/>
        <v>2.0000000000000001E-4</v>
      </c>
      <c r="I121" s="94">
        <f t="shared" si="5"/>
        <v>0.99569999999999892</v>
      </c>
      <c r="K121" s="93"/>
    </row>
    <row r="122" spans="1:11" s="84" customFormat="1" ht="24" customHeight="1" x14ac:dyDescent="0.3">
      <c r="A122" s="100">
        <v>91927</v>
      </c>
      <c r="B122" s="99" t="s">
        <v>33</v>
      </c>
      <c r="C122" s="98" t="s">
        <v>298</v>
      </c>
      <c r="D122" s="97" t="s">
        <v>249</v>
      </c>
      <c r="E122" s="96">
        <v>300</v>
      </c>
      <c r="F122" s="96">
        <v>6.61</v>
      </c>
      <c r="G122" s="96">
        <v>1983</v>
      </c>
      <c r="H122" s="101">
        <f t="shared" si="4"/>
        <v>2.0000000000000001E-4</v>
      </c>
      <c r="I122" s="94">
        <f t="shared" si="5"/>
        <v>0.9958999999999989</v>
      </c>
      <c r="K122" s="93"/>
    </row>
    <row r="123" spans="1:11" s="84" customFormat="1" ht="24" customHeight="1" x14ac:dyDescent="0.3">
      <c r="A123" s="100">
        <v>87265</v>
      </c>
      <c r="B123" s="99" t="s">
        <v>33</v>
      </c>
      <c r="C123" s="98" t="s">
        <v>344</v>
      </c>
      <c r="D123" s="97" t="s">
        <v>231</v>
      </c>
      <c r="E123" s="96">
        <v>25.14</v>
      </c>
      <c r="F123" s="96">
        <v>70.84</v>
      </c>
      <c r="G123" s="96">
        <v>1780.91</v>
      </c>
      <c r="H123" s="101">
        <f t="shared" si="4"/>
        <v>2.0000000000000001E-4</v>
      </c>
      <c r="I123" s="94">
        <f t="shared" si="5"/>
        <v>0.99609999999999888</v>
      </c>
      <c r="K123" s="93"/>
    </row>
    <row r="124" spans="1:11" s="84" customFormat="1" ht="24" customHeight="1" x14ac:dyDescent="0.3">
      <c r="A124" s="100">
        <v>91926</v>
      </c>
      <c r="B124" s="99" t="s">
        <v>33</v>
      </c>
      <c r="C124" s="98" t="s">
        <v>297</v>
      </c>
      <c r="D124" s="97" t="s">
        <v>249</v>
      </c>
      <c r="E124" s="96">
        <v>300</v>
      </c>
      <c r="F124" s="96">
        <v>5.87</v>
      </c>
      <c r="G124" s="96">
        <v>1761</v>
      </c>
      <c r="H124" s="101">
        <f t="shared" si="4"/>
        <v>2.0000000000000001E-4</v>
      </c>
      <c r="I124" s="94">
        <f t="shared" si="5"/>
        <v>0.99629999999999885</v>
      </c>
      <c r="K124" s="93"/>
    </row>
    <row r="125" spans="1:11" s="84" customFormat="1" ht="24" customHeight="1" x14ac:dyDescent="0.3">
      <c r="A125" s="100" t="s">
        <v>49</v>
      </c>
      <c r="B125" s="99" t="s">
        <v>17</v>
      </c>
      <c r="C125" s="98" t="s">
        <v>195</v>
      </c>
      <c r="D125" s="97" t="s">
        <v>4</v>
      </c>
      <c r="E125" s="96">
        <v>2</v>
      </c>
      <c r="F125" s="96">
        <v>869.26</v>
      </c>
      <c r="G125" s="96">
        <v>1738.52</v>
      </c>
      <c r="H125" s="101">
        <f t="shared" si="4"/>
        <v>2.0000000000000001E-4</v>
      </c>
      <c r="I125" s="94">
        <f t="shared" si="5"/>
        <v>0.99649999999999883</v>
      </c>
      <c r="K125" s="93"/>
    </row>
    <row r="126" spans="1:11" s="84" customFormat="1" ht="24" customHeight="1" x14ac:dyDescent="0.3">
      <c r="A126" s="100" t="s">
        <v>159</v>
      </c>
      <c r="B126" s="99" t="s">
        <v>17</v>
      </c>
      <c r="C126" s="98" t="s">
        <v>247</v>
      </c>
      <c r="D126" s="97" t="s">
        <v>231</v>
      </c>
      <c r="E126" s="96">
        <v>2.64</v>
      </c>
      <c r="F126" s="96">
        <v>652.1</v>
      </c>
      <c r="G126" s="96">
        <v>1721.54</v>
      </c>
      <c r="H126" s="101">
        <f t="shared" si="4"/>
        <v>1E-4</v>
      </c>
      <c r="I126" s="94">
        <f t="shared" si="5"/>
        <v>0.99659999999999882</v>
      </c>
      <c r="K126" s="93"/>
    </row>
    <row r="127" spans="1:11" s="84" customFormat="1" ht="24" customHeight="1" x14ac:dyDescent="0.3">
      <c r="A127" s="100" t="s">
        <v>43</v>
      </c>
      <c r="B127" s="99" t="s">
        <v>17</v>
      </c>
      <c r="C127" s="98" t="s">
        <v>192</v>
      </c>
      <c r="D127" s="97" t="s">
        <v>191</v>
      </c>
      <c r="E127" s="96">
        <v>1387.44</v>
      </c>
      <c r="F127" s="96">
        <v>1.21</v>
      </c>
      <c r="G127" s="96">
        <v>1678.8</v>
      </c>
      <c r="H127" s="101">
        <f t="shared" si="4"/>
        <v>1E-4</v>
      </c>
      <c r="I127" s="94">
        <f t="shared" si="5"/>
        <v>0.99669999999999881</v>
      </c>
      <c r="K127" s="93"/>
    </row>
    <row r="128" spans="1:11" s="84" customFormat="1" ht="24" customHeight="1" x14ac:dyDescent="0.3">
      <c r="A128" s="100">
        <v>6110</v>
      </c>
      <c r="B128" s="99" t="s">
        <v>17</v>
      </c>
      <c r="C128" s="98" t="s">
        <v>226</v>
      </c>
      <c r="D128" s="97" t="s">
        <v>268</v>
      </c>
      <c r="E128" s="96">
        <v>1.3200000000000003</v>
      </c>
      <c r="F128" s="96">
        <v>1216.6600000000001</v>
      </c>
      <c r="G128" s="96">
        <v>1605.99</v>
      </c>
      <c r="H128" s="101">
        <f t="shared" si="4"/>
        <v>1E-4</v>
      </c>
      <c r="I128" s="94">
        <f t="shared" si="5"/>
        <v>0.9967999999999988</v>
      </c>
      <c r="K128" s="93"/>
    </row>
    <row r="129" spans="1:11" s="84" customFormat="1" ht="24" customHeight="1" x14ac:dyDescent="0.3">
      <c r="A129" s="100">
        <v>3380</v>
      </c>
      <c r="B129" s="99" t="s">
        <v>161</v>
      </c>
      <c r="C129" s="98" t="s">
        <v>257</v>
      </c>
      <c r="D129" s="97" t="s">
        <v>269</v>
      </c>
      <c r="E129" s="96">
        <v>15</v>
      </c>
      <c r="F129" s="96">
        <v>106.71</v>
      </c>
      <c r="G129" s="96">
        <v>1600.65</v>
      </c>
      <c r="H129" s="101">
        <f t="shared" si="4"/>
        <v>1E-4</v>
      </c>
      <c r="I129" s="94">
        <f t="shared" si="5"/>
        <v>0.99689999999999879</v>
      </c>
      <c r="K129" s="93"/>
    </row>
    <row r="130" spans="1:11" s="84" customFormat="1" ht="24" customHeight="1" x14ac:dyDescent="0.3">
      <c r="A130" s="100">
        <v>87247</v>
      </c>
      <c r="B130" s="99" t="s">
        <v>33</v>
      </c>
      <c r="C130" s="98" t="s">
        <v>345</v>
      </c>
      <c r="D130" s="97" t="s">
        <v>231</v>
      </c>
      <c r="E130" s="96">
        <v>21.675000000000001</v>
      </c>
      <c r="F130" s="96">
        <v>72.33</v>
      </c>
      <c r="G130" s="96">
        <v>1567.75</v>
      </c>
      <c r="H130" s="101">
        <f t="shared" si="4"/>
        <v>1E-4</v>
      </c>
      <c r="I130" s="94">
        <f t="shared" si="5"/>
        <v>0.99699999999999878</v>
      </c>
      <c r="K130" s="93"/>
    </row>
    <row r="131" spans="1:11" s="84" customFormat="1" ht="24" customHeight="1" x14ac:dyDescent="0.3">
      <c r="A131" s="100">
        <v>72934</v>
      </c>
      <c r="B131" s="99" t="s">
        <v>17</v>
      </c>
      <c r="C131" s="98" t="s">
        <v>243</v>
      </c>
      <c r="D131" s="97" t="s">
        <v>249</v>
      </c>
      <c r="E131" s="96">
        <v>150</v>
      </c>
      <c r="F131" s="96">
        <v>10.44</v>
      </c>
      <c r="G131" s="96">
        <v>1566</v>
      </c>
      <c r="H131" s="101">
        <f t="shared" si="4"/>
        <v>1E-4</v>
      </c>
      <c r="I131" s="94">
        <f t="shared" si="5"/>
        <v>0.99709999999999877</v>
      </c>
      <c r="K131" s="93"/>
    </row>
    <row r="132" spans="1:11" s="84" customFormat="1" ht="24" customHeight="1" x14ac:dyDescent="0.3">
      <c r="A132" s="100">
        <v>91935</v>
      </c>
      <c r="B132" s="99" t="s">
        <v>33</v>
      </c>
      <c r="C132" s="98" t="s">
        <v>300</v>
      </c>
      <c r="D132" s="97" t="s">
        <v>249</v>
      </c>
      <c r="E132" s="96">
        <v>45</v>
      </c>
      <c r="F132" s="96">
        <v>34.729999999999997</v>
      </c>
      <c r="G132" s="96">
        <v>1562.85</v>
      </c>
      <c r="H132" s="101">
        <f t="shared" si="4"/>
        <v>1E-4</v>
      </c>
      <c r="I132" s="94">
        <f t="shared" si="5"/>
        <v>0.99719999999999875</v>
      </c>
      <c r="K132" s="93"/>
    </row>
    <row r="133" spans="1:11" s="84" customFormat="1" ht="24" customHeight="1" x14ac:dyDescent="0.3">
      <c r="A133" s="100">
        <v>87527</v>
      </c>
      <c r="B133" s="99" t="s">
        <v>33</v>
      </c>
      <c r="C133" s="98" t="s">
        <v>342</v>
      </c>
      <c r="D133" s="97" t="s">
        <v>231</v>
      </c>
      <c r="E133" s="96">
        <v>33.28</v>
      </c>
      <c r="F133" s="96">
        <v>46.2</v>
      </c>
      <c r="G133" s="96">
        <v>1537.53</v>
      </c>
      <c r="H133" s="101">
        <f t="shared" si="4"/>
        <v>1E-4</v>
      </c>
      <c r="I133" s="94">
        <f t="shared" si="5"/>
        <v>0.99729999999999874</v>
      </c>
      <c r="K133" s="93"/>
    </row>
    <row r="134" spans="1:11" s="84" customFormat="1" ht="24" customHeight="1" x14ac:dyDescent="0.3">
      <c r="A134" s="100">
        <v>78018</v>
      </c>
      <c r="B134" s="99" t="s">
        <v>17</v>
      </c>
      <c r="C134" s="98" t="s">
        <v>227</v>
      </c>
      <c r="D134" s="97" t="s">
        <v>268</v>
      </c>
      <c r="E134" s="96">
        <v>21.984000000000002</v>
      </c>
      <c r="F134" s="96">
        <v>67.099999999999994</v>
      </c>
      <c r="G134" s="96">
        <v>1475.12</v>
      </c>
      <c r="H134" s="101">
        <f t="shared" si="4"/>
        <v>1E-4</v>
      </c>
      <c r="I134" s="94">
        <f t="shared" si="5"/>
        <v>0.99739999999999873</v>
      </c>
      <c r="K134" s="93"/>
    </row>
    <row r="135" spans="1:11" s="84" customFormat="1" ht="24" customHeight="1" x14ac:dyDescent="0.3">
      <c r="A135" s="100" t="s">
        <v>47</v>
      </c>
      <c r="B135" s="99" t="s">
        <v>17</v>
      </c>
      <c r="C135" s="98" t="s">
        <v>194</v>
      </c>
      <c r="D135" s="97" t="s">
        <v>191</v>
      </c>
      <c r="E135" s="96">
        <v>1695.57</v>
      </c>
      <c r="F135" s="96">
        <v>0.86</v>
      </c>
      <c r="G135" s="96">
        <v>1458.19</v>
      </c>
      <c r="H135" s="101">
        <f t="shared" si="4"/>
        <v>1E-4</v>
      </c>
      <c r="I135" s="94">
        <f t="shared" si="5"/>
        <v>0.99749999999999872</v>
      </c>
      <c r="K135" s="93"/>
    </row>
    <row r="136" spans="1:11" s="84" customFormat="1" ht="24" customHeight="1" x14ac:dyDescent="0.3">
      <c r="A136" s="100">
        <v>97902</v>
      </c>
      <c r="B136" s="99" t="s">
        <v>33</v>
      </c>
      <c r="C136" s="98" t="s">
        <v>310</v>
      </c>
      <c r="D136" s="97" t="s">
        <v>269</v>
      </c>
      <c r="E136" s="96">
        <v>2</v>
      </c>
      <c r="F136" s="96">
        <v>690.41</v>
      </c>
      <c r="G136" s="96">
        <v>1380.82</v>
      </c>
      <c r="H136" s="101">
        <f t="shared" si="4"/>
        <v>1E-4</v>
      </c>
      <c r="I136" s="94">
        <f t="shared" si="5"/>
        <v>0.99759999999999871</v>
      </c>
      <c r="K136" s="93"/>
    </row>
    <row r="137" spans="1:11" s="84" customFormat="1" ht="24" customHeight="1" x14ac:dyDescent="0.3">
      <c r="A137" s="100">
        <v>91928</v>
      </c>
      <c r="B137" s="99" t="s">
        <v>33</v>
      </c>
      <c r="C137" s="98" t="s">
        <v>299</v>
      </c>
      <c r="D137" s="97" t="s">
        <v>249</v>
      </c>
      <c r="E137" s="96">
        <v>150</v>
      </c>
      <c r="F137" s="96">
        <v>9.11</v>
      </c>
      <c r="G137" s="96">
        <v>1366.5</v>
      </c>
      <c r="H137" s="101">
        <f t="shared" si="4"/>
        <v>1E-4</v>
      </c>
      <c r="I137" s="94">
        <f t="shared" si="5"/>
        <v>0.9976999999999987</v>
      </c>
      <c r="K137" s="93"/>
    </row>
    <row r="138" spans="1:11" s="84" customFormat="1" ht="24" customHeight="1" x14ac:dyDescent="0.3">
      <c r="A138" s="100">
        <v>102622</v>
      </c>
      <c r="B138" s="99" t="s">
        <v>33</v>
      </c>
      <c r="C138" s="98" t="s">
        <v>311</v>
      </c>
      <c r="D138" s="97" t="s">
        <v>269</v>
      </c>
      <c r="E138" s="96">
        <v>2</v>
      </c>
      <c r="F138" s="96">
        <v>660.41</v>
      </c>
      <c r="G138" s="96">
        <v>1320.82</v>
      </c>
      <c r="H138" s="101">
        <f t="shared" si="4"/>
        <v>1E-4</v>
      </c>
      <c r="I138" s="94">
        <f t="shared" si="5"/>
        <v>0.99779999999999869</v>
      </c>
      <c r="K138" s="93"/>
    </row>
    <row r="139" spans="1:11" s="84" customFormat="1" ht="24" customHeight="1" x14ac:dyDescent="0.3">
      <c r="A139" s="100">
        <v>86888</v>
      </c>
      <c r="B139" s="99" t="s">
        <v>33</v>
      </c>
      <c r="C139" s="98" t="s">
        <v>313</v>
      </c>
      <c r="D139" s="97" t="s">
        <v>269</v>
      </c>
      <c r="E139" s="96">
        <v>2</v>
      </c>
      <c r="F139" s="96">
        <v>651.32000000000005</v>
      </c>
      <c r="G139" s="96">
        <v>1302.6400000000001</v>
      </c>
      <c r="H139" s="101">
        <f t="shared" si="4"/>
        <v>1E-4</v>
      </c>
      <c r="I139" s="94">
        <f t="shared" si="5"/>
        <v>0.99789999999999868</v>
      </c>
      <c r="K139" s="93"/>
    </row>
    <row r="140" spans="1:11" s="84" customFormat="1" ht="24" customHeight="1" x14ac:dyDescent="0.3">
      <c r="A140" s="100">
        <v>90842</v>
      </c>
      <c r="B140" s="99" t="s">
        <v>33</v>
      </c>
      <c r="C140" s="98" t="s">
        <v>291</v>
      </c>
      <c r="D140" s="97" t="s">
        <v>269</v>
      </c>
      <c r="E140" s="96">
        <v>1</v>
      </c>
      <c r="F140" s="96">
        <v>1240.52</v>
      </c>
      <c r="G140" s="96">
        <v>1240.52</v>
      </c>
      <c r="H140" s="101">
        <f t="shared" si="4"/>
        <v>1E-4</v>
      </c>
      <c r="I140" s="94">
        <f t="shared" si="5"/>
        <v>0.99799999999999867</v>
      </c>
      <c r="K140" s="93"/>
    </row>
    <row r="141" spans="1:11" s="84" customFormat="1" ht="24" customHeight="1" x14ac:dyDescent="0.3">
      <c r="A141" s="100">
        <v>90841</v>
      </c>
      <c r="B141" s="99" t="s">
        <v>33</v>
      </c>
      <c r="C141" s="98" t="s">
        <v>290</v>
      </c>
      <c r="D141" s="97" t="s">
        <v>269</v>
      </c>
      <c r="E141" s="96">
        <v>1</v>
      </c>
      <c r="F141" s="96">
        <v>1229.23</v>
      </c>
      <c r="G141" s="96">
        <v>1229.23</v>
      </c>
      <c r="H141" s="101">
        <f t="shared" si="4"/>
        <v>1E-4</v>
      </c>
      <c r="I141" s="94">
        <f t="shared" si="5"/>
        <v>0.99809999999999865</v>
      </c>
      <c r="K141" s="93"/>
    </row>
    <row r="142" spans="1:11" s="84" customFormat="1" ht="24" customHeight="1" x14ac:dyDescent="0.3">
      <c r="A142" s="100" t="s">
        <v>282</v>
      </c>
      <c r="B142" s="99" t="s">
        <v>160</v>
      </c>
      <c r="C142" s="98" t="s">
        <v>283</v>
      </c>
      <c r="D142" s="97" t="s">
        <v>249</v>
      </c>
      <c r="E142" s="96">
        <v>200</v>
      </c>
      <c r="F142" s="96">
        <v>5.81</v>
      </c>
      <c r="G142" s="96">
        <v>1162</v>
      </c>
      <c r="H142" s="101">
        <f t="shared" si="4"/>
        <v>1E-4</v>
      </c>
      <c r="I142" s="94">
        <f t="shared" si="5"/>
        <v>0.99819999999999864</v>
      </c>
      <c r="K142" s="93"/>
    </row>
    <row r="143" spans="1:11" s="84" customFormat="1" ht="24" customHeight="1" x14ac:dyDescent="0.3">
      <c r="A143" s="100">
        <v>97585</v>
      </c>
      <c r="B143" s="99" t="s">
        <v>17</v>
      </c>
      <c r="C143" s="98" t="s">
        <v>393</v>
      </c>
      <c r="D143" s="97" t="s">
        <v>4</v>
      </c>
      <c r="E143" s="96">
        <v>7</v>
      </c>
      <c r="F143" s="96">
        <v>148.47999999999999</v>
      </c>
      <c r="G143" s="96">
        <v>1039.3599999999999</v>
      </c>
      <c r="H143" s="101">
        <f t="shared" si="4"/>
        <v>1E-4</v>
      </c>
      <c r="I143" s="94">
        <f t="shared" si="5"/>
        <v>0.99829999999999863</v>
      </c>
      <c r="K143" s="93"/>
    </row>
    <row r="144" spans="1:11" s="84" customFormat="1" ht="24" customHeight="1" x14ac:dyDescent="0.3">
      <c r="A144" s="100">
        <v>89957</v>
      </c>
      <c r="B144" s="99" t="s">
        <v>17</v>
      </c>
      <c r="C144" s="98" t="s">
        <v>390</v>
      </c>
      <c r="D144" s="97" t="s">
        <v>4</v>
      </c>
      <c r="E144" s="96">
        <v>6</v>
      </c>
      <c r="F144" s="96">
        <v>164.77</v>
      </c>
      <c r="G144" s="96">
        <v>988.62</v>
      </c>
      <c r="H144" s="101">
        <f t="shared" si="4"/>
        <v>1E-4</v>
      </c>
      <c r="I144" s="94">
        <f t="shared" si="5"/>
        <v>0.99839999999999862</v>
      </c>
      <c r="K144" s="93"/>
    </row>
    <row r="145" spans="1:11" s="84" customFormat="1" ht="24" customHeight="1" x14ac:dyDescent="0.3">
      <c r="A145" s="100">
        <v>102623</v>
      </c>
      <c r="B145" s="99" t="s">
        <v>33</v>
      </c>
      <c r="C145" s="98" t="s">
        <v>185</v>
      </c>
      <c r="D145" s="97" t="s">
        <v>269</v>
      </c>
      <c r="E145" s="96">
        <v>1</v>
      </c>
      <c r="F145" s="96">
        <v>939.01</v>
      </c>
      <c r="G145" s="96">
        <v>939.01</v>
      </c>
      <c r="H145" s="101">
        <f t="shared" si="4"/>
        <v>1E-4</v>
      </c>
      <c r="I145" s="94">
        <f t="shared" si="5"/>
        <v>0.99849999999999861</v>
      </c>
      <c r="K145" s="93"/>
    </row>
    <row r="146" spans="1:11" s="84" customFormat="1" ht="24" customHeight="1" x14ac:dyDescent="0.3">
      <c r="A146" s="100" t="s">
        <v>143</v>
      </c>
      <c r="B146" s="99" t="s">
        <v>139</v>
      </c>
      <c r="C146" s="98" t="s">
        <v>218</v>
      </c>
      <c r="D146" s="97" t="s">
        <v>250</v>
      </c>
      <c r="E146" s="96">
        <v>2</v>
      </c>
      <c r="F146" s="96">
        <v>465.33</v>
      </c>
      <c r="G146" s="96">
        <v>930.66</v>
      </c>
      <c r="H146" s="101">
        <f t="shared" si="4"/>
        <v>1E-4</v>
      </c>
      <c r="I146" s="94">
        <f t="shared" si="5"/>
        <v>0.9985999999999986</v>
      </c>
      <c r="K146" s="93"/>
    </row>
    <row r="147" spans="1:11" s="84" customFormat="1" ht="24" customHeight="1" x14ac:dyDescent="0.3">
      <c r="A147" s="100" t="s">
        <v>156</v>
      </c>
      <c r="B147" s="99" t="s">
        <v>17</v>
      </c>
      <c r="C147" s="98" t="s">
        <v>241</v>
      </c>
      <c r="D147" s="97" t="s">
        <v>4</v>
      </c>
      <c r="E147" s="96">
        <v>2</v>
      </c>
      <c r="F147" s="96">
        <v>449.54</v>
      </c>
      <c r="G147" s="96">
        <v>899.08</v>
      </c>
      <c r="H147" s="101">
        <f t="shared" si="4"/>
        <v>1E-4</v>
      </c>
      <c r="I147" s="94">
        <f t="shared" si="5"/>
        <v>0.99869999999999859</v>
      </c>
      <c r="K147" s="93"/>
    </row>
    <row r="148" spans="1:11" s="84" customFormat="1" ht="24" customHeight="1" x14ac:dyDescent="0.3">
      <c r="A148" s="100" t="s">
        <v>155</v>
      </c>
      <c r="B148" s="99" t="s">
        <v>17</v>
      </c>
      <c r="C148" s="98" t="s">
        <v>240</v>
      </c>
      <c r="D148" s="97" t="s">
        <v>231</v>
      </c>
      <c r="E148" s="96">
        <v>13.4</v>
      </c>
      <c r="F148" s="96">
        <v>64.489999999999995</v>
      </c>
      <c r="G148" s="96">
        <v>864.16</v>
      </c>
      <c r="H148" s="101">
        <f t="shared" si="4"/>
        <v>1E-4</v>
      </c>
      <c r="I148" s="94">
        <f t="shared" si="5"/>
        <v>0.99879999999999858</v>
      </c>
      <c r="K148" s="93"/>
    </row>
    <row r="149" spans="1:11" s="84" customFormat="1" ht="24" customHeight="1" x14ac:dyDescent="0.3">
      <c r="A149" s="100">
        <v>103673</v>
      </c>
      <c r="B149" s="99" t="s">
        <v>405</v>
      </c>
      <c r="C149" s="98" t="s">
        <v>295</v>
      </c>
      <c r="D149" s="97" t="s">
        <v>268</v>
      </c>
      <c r="E149" s="96">
        <v>16.2</v>
      </c>
      <c r="F149" s="96">
        <v>52.45</v>
      </c>
      <c r="G149" s="96">
        <v>849.69</v>
      </c>
      <c r="H149" s="101">
        <f t="shared" si="4"/>
        <v>1E-4</v>
      </c>
      <c r="I149" s="94">
        <f t="shared" si="5"/>
        <v>0.99889999999999857</v>
      </c>
      <c r="K149" s="93"/>
    </row>
    <row r="150" spans="1:11" s="84" customFormat="1" ht="24" customHeight="1" x14ac:dyDescent="0.3">
      <c r="A150" s="100">
        <v>86902</v>
      </c>
      <c r="B150" s="99" t="s">
        <v>33</v>
      </c>
      <c r="C150" s="98" t="s">
        <v>314</v>
      </c>
      <c r="D150" s="97" t="s">
        <v>269</v>
      </c>
      <c r="E150" s="96">
        <v>2</v>
      </c>
      <c r="F150" s="96">
        <v>411.22</v>
      </c>
      <c r="G150" s="96">
        <v>822.44</v>
      </c>
      <c r="H150" s="101">
        <f t="shared" si="4"/>
        <v>1E-4</v>
      </c>
      <c r="I150" s="94">
        <f t="shared" si="5"/>
        <v>0.99899999999999856</v>
      </c>
      <c r="K150" s="93"/>
    </row>
    <row r="151" spans="1:11" s="84" customFormat="1" ht="24" customHeight="1" x14ac:dyDescent="0.3">
      <c r="A151" s="100">
        <v>9875</v>
      </c>
      <c r="B151" s="99" t="s">
        <v>17</v>
      </c>
      <c r="C151" s="98" t="s">
        <v>236</v>
      </c>
      <c r="D151" s="97" t="s">
        <v>231</v>
      </c>
      <c r="E151" s="96">
        <v>5.38</v>
      </c>
      <c r="F151" s="96">
        <v>145.21</v>
      </c>
      <c r="G151" s="96">
        <v>781.22</v>
      </c>
      <c r="H151" s="101">
        <f t="shared" si="4"/>
        <v>1E-4</v>
      </c>
      <c r="I151" s="94">
        <f t="shared" si="5"/>
        <v>0.99909999999999854</v>
      </c>
      <c r="K151" s="93"/>
    </row>
    <row r="152" spans="1:11" s="84" customFormat="1" ht="24" customHeight="1" x14ac:dyDescent="0.3">
      <c r="A152" s="100" t="s">
        <v>165</v>
      </c>
      <c r="B152" s="99" t="s">
        <v>17</v>
      </c>
      <c r="C152" s="98" t="s">
        <v>258</v>
      </c>
      <c r="D152" s="97" t="s">
        <v>4</v>
      </c>
      <c r="E152" s="96">
        <v>15</v>
      </c>
      <c r="F152" s="96">
        <v>50.28</v>
      </c>
      <c r="G152" s="96">
        <v>754.2</v>
      </c>
      <c r="H152" s="101">
        <f t="shared" si="4"/>
        <v>1E-4</v>
      </c>
      <c r="I152" s="94">
        <f t="shared" si="5"/>
        <v>0.99919999999999853</v>
      </c>
      <c r="K152" s="93"/>
    </row>
    <row r="153" spans="1:11" s="84" customFormat="1" ht="24" customHeight="1" x14ac:dyDescent="0.3">
      <c r="A153" s="100">
        <v>3806402</v>
      </c>
      <c r="B153" s="99" t="s">
        <v>406</v>
      </c>
      <c r="C153" s="98" t="s">
        <v>211</v>
      </c>
      <c r="D153" s="97" t="s">
        <v>231</v>
      </c>
      <c r="E153" s="96">
        <v>229.8</v>
      </c>
      <c r="F153" s="96">
        <v>3.06</v>
      </c>
      <c r="G153" s="96">
        <v>703.18</v>
      </c>
      <c r="H153" s="101">
        <f t="shared" si="4"/>
        <v>1E-4</v>
      </c>
      <c r="I153" s="94">
        <f t="shared" si="5"/>
        <v>0.99929999999999852</v>
      </c>
      <c r="K153" s="93"/>
    </row>
    <row r="154" spans="1:11" s="84" customFormat="1" ht="24" customHeight="1" x14ac:dyDescent="0.3">
      <c r="A154" s="100" t="s">
        <v>144</v>
      </c>
      <c r="B154" s="99" t="s">
        <v>139</v>
      </c>
      <c r="C154" s="98" t="s">
        <v>219</v>
      </c>
      <c r="D154" s="97" t="s">
        <v>250</v>
      </c>
      <c r="E154" s="96">
        <v>2</v>
      </c>
      <c r="F154" s="96">
        <v>298.99</v>
      </c>
      <c r="G154" s="96">
        <v>597.98</v>
      </c>
      <c r="H154" s="101">
        <f t="shared" si="4"/>
        <v>1E-4</v>
      </c>
      <c r="I154" s="94">
        <f t="shared" si="5"/>
        <v>0.99939999999999851</v>
      </c>
      <c r="K154" s="93"/>
    </row>
    <row r="155" spans="1:11" s="84" customFormat="1" ht="24" customHeight="1" x14ac:dyDescent="0.3">
      <c r="A155" s="100">
        <v>83901</v>
      </c>
      <c r="B155" s="99" t="s">
        <v>17</v>
      </c>
      <c r="C155" s="98" t="s">
        <v>237</v>
      </c>
      <c r="D155" s="97" t="s">
        <v>249</v>
      </c>
      <c r="E155" s="96">
        <v>23.000000000000004</v>
      </c>
      <c r="F155" s="96">
        <v>25.12</v>
      </c>
      <c r="G155" s="96">
        <v>577.76</v>
      </c>
      <c r="H155" s="101">
        <f t="shared" si="4"/>
        <v>1E-4</v>
      </c>
      <c r="I155" s="94">
        <f t="shared" si="5"/>
        <v>0.9994999999999985</v>
      </c>
      <c r="K155" s="93"/>
    </row>
    <row r="156" spans="1:11" s="84" customFormat="1" ht="24" customHeight="1" x14ac:dyDescent="0.3">
      <c r="A156" s="100">
        <v>92023</v>
      </c>
      <c r="B156" s="99" t="s">
        <v>33</v>
      </c>
      <c r="C156" s="98" t="s">
        <v>301</v>
      </c>
      <c r="D156" s="97" t="s">
        <v>269</v>
      </c>
      <c r="E156" s="96">
        <v>9</v>
      </c>
      <c r="F156" s="96">
        <v>63.02</v>
      </c>
      <c r="G156" s="96">
        <v>567.17999999999995</v>
      </c>
      <c r="H156" s="101">
        <f t="shared" si="4"/>
        <v>0</v>
      </c>
      <c r="I156" s="94">
        <f t="shared" si="5"/>
        <v>0.9994999999999985</v>
      </c>
      <c r="K156" s="93"/>
    </row>
    <row r="157" spans="1:11" s="84" customFormat="1" ht="24" customHeight="1" x14ac:dyDescent="0.3">
      <c r="A157" s="100">
        <v>89714</v>
      </c>
      <c r="B157" s="99" t="s">
        <v>33</v>
      </c>
      <c r="C157" s="98" t="s">
        <v>306</v>
      </c>
      <c r="D157" s="97" t="s">
        <v>249</v>
      </c>
      <c r="E157" s="96">
        <v>12</v>
      </c>
      <c r="F157" s="96">
        <v>45.35</v>
      </c>
      <c r="G157" s="96">
        <v>544.20000000000005</v>
      </c>
      <c r="H157" s="101">
        <f t="shared" si="4"/>
        <v>0</v>
      </c>
      <c r="I157" s="94">
        <f t="shared" si="5"/>
        <v>0.9994999999999985</v>
      </c>
      <c r="K157" s="93"/>
    </row>
    <row r="158" spans="1:11" s="84" customFormat="1" ht="24" customHeight="1" x14ac:dyDescent="0.3">
      <c r="A158" s="100">
        <v>101632</v>
      </c>
      <c r="B158" s="99" t="s">
        <v>33</v>
      </c>
      <c r="C158" s="98" t="s">
        <v>341</v>
      </c>
      <c r="D158" s="97" t="s">
        <v>269</v>
      </c>
      <c r="E158" s="96">
        <v>11</v>
      </c>
      <c r="F158" s="96">
        <v>45.08</v>
      </c>
      <c r="G158" s="96">
        <v>495.88</v>
      </c>
      <c r="H158" s="101">
        <f t="shared" si="4"/>
        <v>0</v>
      </c>
      <c r="I158" s="94">
        <f t="shared" si="5"/>
        <v>0.9994999999999985</v>
      </c>
      <c r="K158" s="93"/>
    </row>
    <row r="159" spans="1:11" s="84" customFormat="1" ht="24" customHeight="1" x14ac:dyDescent="0.3">
      <c r="A159" s="100">
        <v>89712</v>
      </c>
      <c r="B159" s="99" t="s">
        <v>33</v>
      </c>
      <c r="C159" s="98" t="s">
        <v>305</v>
      </c>
      <c r="D159" s="97" t="s">
        <v>249</v>
      </c>
      <c r="E159" s="96">
        <v>12</v>
      </c>
      <c r="F159" s="96">
        <v>32.57</v>
      </c>
      <c r="G159" s="96">
        <v>390.84</v>
      </c>
      <c r="H159" s="101">
        <f t="shared" si="4"/>
        <v>0</v>
      </c>
      <c r="I159" s="94">
        <f t="shared" si="5"/>
        <v>0.9994999999999985</v>
      </c>
      <c r="K159" s="93"/>
    </row>
    <row r="160" spans="1:11" s="84" customFormat="1" ht="24" customHeight="1" x14ac:dyDescent="0.3">
      <c r="A160" s="100">
        <v>4274</v>
      </c>
      <c r="B160" s="99" t="s">
        <v>161</v>
      </c>
      <c r="C160" s="98" t="s">
        <v>254</v>
      </c>
      <c r="D160" s="97" t="s">
        <v>269</v>
      </c>
      <c r="E160" s="96">
        <v>2</v>
      </c>
      <c r="F160" s="96">
        <v>172.8</v>
      </c>
      <c r="G160" s="96">
        <v>345.6</v>
      </c>
      <c r="H160" s="101">
        <f t="shared" si="4"/>
        <v>0</v>
      </c>
      <c r="I160" s="94">
        <f t="shared" si="5"/>
        <v>0.9994999999999985</v>
      </c>
      <c r="K160" s="93"/>
    </row>
    <row r="161" spans="1:11" s="84" customFormat="1" ht="24" customHeight="1" x14ac:dyDescent="0.3">
      <c r="A161" s="100">
        <v>83540</v>
      </c>
      <c r="B161" s="99" t="s">
        <v>17</v>
      </c>
      <c r="C161" s="98" t="s">
        <v>244</v>
      </c>
      <c r="D161" s="97" t="s">
        <v>4</v>
      </c>
      <c r="E161" s="96">
        <v>14</v>
      </c>
      <c r="F161" s="96">
        <v>23.9</v>
      </c>
      <c r="G161" s="96">
        <v>334.6</v>
      </c>
      <c r="H161" s="101">
        <f t="shared" ref="H161:H179" si="6">ROUND(G161/$K$3,4)</f>
        <v>0</v>
      </c>
      <c r="I161" s="94">
        <f t="shared" ref="I161:I179" si="7">+I160+H161</f>
        <v>0.9994999999999985</v>
      </c>
      <c r="K161" s="93"/>
    </row>
    <row r="162" spans="1:11" s="84" customFormat="1" ht="24" customHeight="1" x14ac:dyDescent="0.3">
      <c r="A162" s="100">
        <v>89711</v>
      </c>
      <c r="B162" s="99" t="s">
        <v>33</v>
      </c>
      <c r="C162" s="98" t="s">
        <v>304</v>
      </c>
      <c r="D162" s="97" t="s">
        <v>249</v>
      </c>
      <c r="E162" s="96">
        <v>12</v>
      </c>
      <c r="F162" s="96">
        <v>25.77</v>
      </c>
      <c r="G162" s="96">
        <v>309.24</v>
      </c>
      <c r="H162" s="101">
        <f t="shared" si="6"/>
        <v>0</v>
      </c>
      <c r="I162" s="94">
        <f t="shared" si="7"/>
        <v>0.9994999999999985</v>
      </c>
      <c r="K162" s="93"/>
    </row>
    <row r="163" spans="1:11" s="84" customFormat="1" ht="24" customHeight="1" x14ac:dyDescent="0.3">
      <c r="A163" s="100">
        <v>83387</v>
      </c>
      <c r="B163" s="99" t="s">
        <v>17</v>
      </c>
      <c r="C163" s="98" t="s">
        <v>245</v>
      </c>
      <c r="D163" s="97" t="s">
        <v>4</v>
      </c>
      <c r="E163" s="96">
        <v>23</v>
      </c>
      <c r="F163" s="96">
        <v>12.88</v>
      </c>
      <c r="G163" s="96">
        <v>296.24</v>
      </c>
      <c r="H163" s="101">
        <f t="shared" si="6"/>
        <v>0</v>
      </c>
      <c r="I163" s="94">
        <f t="shared" si="7"/>
        <v>0.9994999999999985</v>
      </c>
      <c r="K163" s="93"/>
    </row>
    <row r="164" spans="1:11" s="84" customFormat="1" ht="24" customHeight="1" x14ac:dyDescent="0.3">
      <c r="A164" s="100">
        <v>100860</v>
      </c>
      <c r="B164" s="99" t="s">
        <v>33</v>
      </c>
      <c r="C164" s="98" t="s">
        <v>338</v>
      </c>
      <c r="D164" s="97" t="s">
        <v>269</v>
      </c>
      <c r="E164" s="96">
        <v>2</v>
      </c>
      <c r="F164" s="96">
        <v>140.18</v>
      </c>
      <c r="G164" s="96">
        <v>280.36</v>
      </c>
      <c r="H164" s="101">
        <f t="shared" si="6"/>
        <v>0</v>
      </c>
      <c r="I164" s="94">
        <f t="shared" si="7"/>
        <v>0.9994999999999985</v>
      </c>
      <c r="K164" s="93"/>
    </row>
    <row r="165" spans="1:11" s="84" customFormat="1" ht="24" customHeight="1" x14ac:dyDescent="0.3">
      <c r="A165" s="100">
        <v>39380</v>
      </c>
      <c r="B165" s="99" t="s">
        <v>161</v>
      </c>
      <c r="C165" s="98" t="s">
        <v>278</v>
      </c>
      <c r="D165" s="97" t="s">
        <v>269</v>
      </c>
      <c r="E165" s="96">
        <v>11</v>
      </c>
      <c r="F165" s="96">
        <v>23.37</v>
      </c>
      <c r="G165" s="96">
        <v>257.07</v>
      </c>
      <c r="H165" s="101">
        <f t="shared" si="6"/>
        <v>0</v>
      </c>
      <c r="I165" s="94">
        <f t="shared" si="7"/>
        <v>0.9994999999999985</v>
      </c>
      <c r="K165" s="93"/>
    </row>
    <row r="166" spans="1:11" s="84" customFormat="1" ht="24" customHeight="1" x14ac:dyDescent="0.3">
      <c r="A166" s="100">
        <v>84089</v>
      </c>
      <c r="B166" s="99" t="s">
        <v>17</v>
      </c>
      <c r="C166" s="98" t="s">
        <v>248</v>
      </c>
      <c r="D166" s="97" t="s">
        <v>249</v>
      </c>
      <c r="E166" s="96">
        <v>0.72</v>
      </c>
      <c r="F166" s="96">
        <v>282.83</v>
      </c>
      <c r="G166" s="96">
        <v>203.63</v>
      </c>
      <c r="H166" s="101">
        <f t="shared" si="6"/>
        <v>0</v>
      </c>
      <c r="I166" s="94">
        <f t="shared" si="7"/>
        <v>0.9994999999999985</v>
      </c>
      <c r="K166" s="93"/>
    </row>
    <row r="167" spans="1:11" s="84" customFormat="1" ht="24" customHeight="1" x14ac:dyDescent="0.3">
      <c r="A167" s="100" t="s">
        <v>164</v>
      </c>
      <c r="B167" s="99" t="s">
        <v>160</v>
      </c>
      <c r="C167" s="98" t="s">
        <v>255</v>
      </c>
      <c r="D167" s="97" t="s">
        <v>269</v>
      </c>
      <c r="E167" s="96">
        <v>20</v>
      </c>
      <c r="F167" s="96">
        <v>9.51</v>
      </c>
      <c r="G167" s="96">
        <v>190.2</v>
      </c>
      <c r="H167" s="101">
        <f t="shared" si="6"/>
        <v>0</v>
      </c>
      <c r="I167" s="94">
        <f t="shared" si="7"/>
        <v>0.9994999999999985</v>
      </c>
      <c r="K167" s="93"/>
    </row>
    <row r="168" spans="1:11" s="84" customFormat="1" ht="24" customHeight="1" x14ac:dyDescent="0.3">
      <c r="A168" s="100" t="s">
        <v>163</v>
      </c>
      <c r="B168" s="99" t="s">
        <v>160</v>
      </c>
      <c r="C168" s="98" t="s">
        <v>281</v>
      </c>
      <c r="D168" s="97" t="s">
        <v>269</v>
      </c>
      <c r="E168" s="96">
        <v>2</v>
      </c>
      <c r="F168" s="96">
        <v>65.22</v>
      </c>
      <c r="G168" s="96">
        <v>130.44</v>
      </c>
      <c r="H168" s="101">
        <f t="shared" si="6"/>
        <v>0</v>
      </c>
      <c r="I168" s="94">
        <f t="shared" si="7"/>
        <v>0.9994999999999985</v>
      </c>
      <c r="K168" s="93"/>
    </row>
    <row r="169" spans="1:11" s="84" customFormat="1" ht="24" customHeight="1" x14ac:dyDescent="0.3">
      <c r="A169" s="100">
        <v>89969</v>
      </c>
      <c r="B169" s="99" t="s">
        <v>17</v>
      </c>
      <c r="C169" s="98" t="s">
        <v>392</v>
      </c>
      <c r="D169" s="97" t="s">
        <v>4</v>
      </c>
      <c r="E169" s="96">
        <v>2</v>
      </c>
      <c r="F169" s="96">
        <v>57.23</v>
      </c>
      <c r="G169" s="96">
        <v>114.46</v>
      </c>
      <c r="H169" s="101">
        <f t="shared" si="6"/>
        <v>0</v>
      </c>
      <c r="I169" s="94">
        <f t="shared" si="7"/>
        <v>0.9994999999999985</v>
      </c>
      <c r="K169" s="93"/>
    </row>
    <row r="170" spans="1:11" s="84" customFormat="1" ht="24" customHeight="1" x14ac:dyDescent="0.3">
      <c r="A170" s="100">
        <v>89971</v>
      </c>
      <c r="B170" s="99" t="s">
        <v>17</v>
      </c>
      <c r="C170" s="98" t="s">
        <v>391</v>
      </c>
      <c r="D170" s="97" t="s">
        <v>4</v>
      </c>
      <c r="E170" s="96">
        <v>2</v>
      </c>
      <c r="F170" s="96">
        <v>56.71</v>
      </c>
      <c r="G170" s="96">
        <v>113.42</v>
      </c>
      <c r="H170" s="101">
        <f t="shared" si="6"/>
        <v>0</v>
      </c>
      <c r="I170" s="94">
        <f t="shared" si="7"/>
        <v>0.9994999999999985</v>
      </c>
      <c r="K170" s="93"/>
    </row>
    <row r="171" spans="1:11" s="84" customFormat="1" ht="24" customHeight="1" x14ac:dyDescent="0.3">
      <c r="A171" s="100">
        <v>89482</v>
      </c>
      <c r="B171" s="99" t="s">
        <v>33</v>
      </c>
      <c r="C171" s="98" t="s">
        <v>312</v>
      </c>
      <c r="D171" s="97" t="s">
        <v>269</v>
      </c>
      <c r="E171" s="96">
        <v>2</v>
      </c>
      <c r="F171" s="96">
        <v>54.57</v>
      </c>
      <c r="G171" s="96">
        <v>109.14</v>
      </c>
      <c r="H171" s="101">
        <f t="shared" si="6"/>
        <v>0</v>
      </c>
      <c r="I171" s="94">
        <f t="shared" si="7"/>
        <v>0.9994999999999985</v>
      </c>
      <c r="K171" s="93"/>
    </row>
    <row r="172" spans="1:11" s="84" customFormat="1" ht="24" customHeight="1" x14ac:dyDescent="0.3">
      <c r="A172" s="100" t="s">
        <v>157</v>
      </c>
      <c r="B172" s="99" t="s">
        <v>17</v>
      </c>
      <c r="C172" s="98" t="s">
        <v>242</v>
      </c>
      <c r="D172" s="97" t="s">
        <v>4</v>
      </c>
      <c r="E172" s="96">
        <v>6</v>
      </c>
      <c r="F172" s="96">
        <v>18.16</v>
      </c>
      <c r="G172" s="96">
        <v>108.96</v>
      </c>
      <c r="H172" s="101">
        <f t="shared" si="6"/>
        <v>0</v>
      </c>
      <c r="I172" s="94">
        <f t="shared" si="7"/>
        <v>0.9994999999999985</v>
      </c>
      <c r="K172" s="93"/>
    </row>
    <row r="173" spans="1:11" s="84" customFormat="1" ht="24" customHeight="1" x14ac:dyDescent="0.3">
      <c r="A173" s="100">
        <v>1094</v>
      </c>
      <c r="B173" s="99" t="s">
        <v>161</v>
      </c>
      <c r="C173" s="98" t="s">
        <v>251</v>
      </c>
      <c r="D173" s="97" t="s">
        <v>269</v>
      </c>
      <c r="E173" s="96">
        <v>4</v>
      </c>
      <c r="F173" s="96">
        <v>21.02</v>
      </c>
      <c r="G173" s="96">
        <v>84.08</v>
      </c>
      <c r="H173" s="101">
        <f t="shared" si="6"/>
        <v>0</v>
      </c>
      <c r="I173" s="94">
        <f t="shared" si="7"/>
        <v>0.9994999999999985</v>
      </c>
      <c r="K173" s="93"/>
    </row>
    <row r="174" spans="1:11" s="84" customFormat="1" ht="24" customHeight="1" x14ac:dyDescent="0.3">
      <c r="A174" s="100">
        <v>89744</v>
      </c>
      <c r="B174" s="99" t="s">
        <v>33</v>
      </c>
      <c r="C174" s="98" t="s">
        <v>309</v>
      </c>
      <c r="D174" s="97" t="s">
        <v>269</v>
      </c>
      <c r="E174" s="96">
        <v>2</v>
      </c>
      <c r="F174" s="96">
        <v>33.47</v>
      </c>
      <c r="G174" s="96">
        <v>66.94</v>
      </c>
      <c r="H174" s="101">
        <f t="shared" si="6"/>
        <v>0</v>
      </c>
      <c r="I174" s="94">
        <f t="shared" si="7"/>
        <v>0.9994999999999985</v>
      </c>
      <c r="K174" s="93"/>
    </row>
    <row r="175" spans="1:11" s="84" customFormat="1" ht="24" customHeight="1" x14ac:dyDescent="0.3">
      <c r="A175" s="100">
        <v>11270</v>
      </c>
      <c r="B175" s="99" t="s">
        <v>161</v>
      </c>
      <c r="C175" s="98" t="s">
        <v>256</v>
      </c>
      <c r="D175" s="97" t="s">
        <v>269</v>
      </c>
      <c r="E175" s="96">
        <v>20</v>
      </c>
      <c r="F175" s="96">
        <v>3.32</v>
      </c>
      <c r="G175" s="96">
        <v>66.400000000000006</v>
      </c>
      <c r="H175" s="101">
        <f t="shared" si="6"/>
        <v>0</v>
      </c>
      <c r="I175" s="94">
        <f t="shared" si="7"/>
        <v>0.9994999999999985</v>
      </c>
      <c r="K175" s="93"/>
    </row>
    <row r="176" spans="1:11" s="84" customFormat="1" ht="24" customHeight="1" x14ac:dyDescent="0.3">
      <c r="A176" s="100">
        <v>89726</v>
      </c>
      <c r="B176" s="99" t="s">
        <v>33</v>
      </c>
      <c r="C176" s="98" t="s">
        <v>307</v>
      </c>
      <c r="D176" s="97" t="s">
        <v>269</v>
      </c>
      <c r="E176" s="96">
        <v>4</v>
      </c>
      <c r="F176" s="96">
        <v>12.45</v>
      </c>
      <c r="G176" s="96">
        <v>49.8</v>
      </c>
      <c r="H176" s="101">
        <f t="shared" si="6"/>
        <v>0</v>
      </c>
      <c r="I176" s="94">
        <f t="shared" si="7"/>
        <v>0.9994999999999985</v>
      </c>
      <c r="K176" s="93"/>
    </row>
    <row r="177" spans="1:12" s="84" customFormat="1" ht="24" customHeight="1" x14ac:dyDescent="0.3">
      <c r="A177" s="100">
        <v>89731</v>
      </c>
      <c r="B177" s="99" t="s">
        <v>33</v>
      </c>
      <c r="C177" s="98" t="s">
        <v>308</v>
      </c>
      <c r="D177" s="97" t="s">
        <v>269</v>
      </c>
      <c r="E177" s="96">
        <v>2</v>
      </c>
      <c r="F177" s="96">
        <v>18.27</v>
      </c>
      <c r="G177" s="96">
        <v>36.54</v>
      </c>
      <c r="H177" s="101">
        <f t="shared" si="6"/>
        <v>0</v>
      </c>
      <c r="I177" s="94">
        <f t="shared" si="7"/>
        <v>0.9994999999999985</v>
      </c>
      <c r="K177" s="93"/>
    </row>
    <row r="178" spans="1:12" s="84" customFormat="1" ht="24" customHeight="1" x14ac:dyDescent="0.3">
      <c r="A178" s="100" t="s">
        <v>162</v>
      </c>
      <c r="B178" s="99" t="s">
        <v>160</v>
      </c>
      <c r="C178" s="98" t="s">
        <v>252</v>
      </c>
      <c r="D178" s="97" t="s">
        <v>269</v>
      </c>
      <c r="E178" s="96">
        <v>4</v>
      </c>
      <c r="F178" s="96">
        <v>7.34</v>
      </c>
      <c r="G178" s="96">
        <v>29.36</v>
      </c>
      <c r="H178" s="101">
        <f t="shared" si="6"/>
        <v>0</v>
      </c>
      <c r="I178" s="94">
        <f t="shared" si="7"/>
        <v>0.9994999999999985</v>
      </c>
      <c r="K178" s="93"/>
    </row>
    <row r="179" spans="1:12" s="84" customFormat="1" ht="24" customHeight="1" x14ac:dyDescent="0.3">
      <c r="A179" s="100">
        <v>3398</v>
      </c>
      <c r="B179" s="99" t="s">
        <v>161</v>
      </c>
      <c r="C179" s="98" t="s">
        <v>253</v>
      </c>
      <c r="D179" s="97" t="s">
        <v>269</v>
      </c>
      <c r="E179" s="96">
        <v>4</v>
      </c>
      <c r="F179" s="96">
        <v>6.14</v>
      </c>
      <c r="G179" s="96">
        <v>24.56</v>
      </c>
      <c r="H179" s="101">
        <f t="shared" si="6"/>
        <v>0</v>
      </c>
      <c r="I179" s="94">
        <f t="shared" si="7"/>
        <v>0.9994999999999985</v>
      </c>
      <c r="K179" s="93"/>
    </row>
    <row r="180" spans="1:12" s="84" customFormat="1" ht="24" customHeight="1" x14ac:dyDescent="0.3">
      <c r="A180" s="100"/>
      <c r="B180" s="99"/>
      <c r="C180" s="98"/>
      <c r="D180" s="97"/>
      <c r="E180" s="96"/>
      <c r="F180" s="96"/>
      <c r="G180" s="96"/>
      <c r="H180" s="95"/>
      <c r="I180" s="94"/>
      <c r="K180" s="93"/>
    </row>
    <row r="181" spans="1:12" s="84" customFormat="1" ht="24" customHeight="1" thickBot="1" x14ac:dyDescent="0.35">
      <c r="A181" s="92"/>
      <c r="B181" s="91"/>
      <c r="C181" s="90"/>
      <c r="D181" s="89"/>
      <c r="E181" s="88"/>
      <c r="F181" s="88"/>
      <c r="G181" s="88"/>
      <c r="H181" s="87"/>
      <c r="I181" s="86"/>
      <c r="K181" s="85"/>
    </row>
    <row r="182" spans="1:12" ht="12" thickTop="1" x14ac:dyDescent="0.3"/>
    <row r="183" spans="1:12" s="80" customFormat="1" x14ac:dyDescent="0.3">
      <c r="A183" s="81"/>
      <c r="B183" s="81"/>
      <c r="C183" s="82"/>
      <c r="D183" s="82"/>
      <c r="E183" s="83"/>
      <c r="F183" s="83"/>
      <c r="G183" s="83"/>
      <c r="H183" s="82"/>
      <c r="I183" s="81"/>
    </row>
    <row r="184" spans="1:12" s="80" customFormat="1" x14ac:dyDescent="0.3">
      <c r="A184" s="81"/>
      <c r="B184" s="81"/>
      <c r="C184" s="82"/>
      <c r="D184" s="82"/>
      <c r="E184" s="83"/>
      <c r="F184" s="83"/>
      <c r="G184" s="83"/>
      <c r="H184" s="82"/>
      <c r="I184" s="81"/>
    </row>
    <row r="185" spans="1:12" s="80" customFormat="1" x14ac:dyDescent="0.3">
      <c r="A185" s="81"/>
      <c r="B185" s="81"/>
      <c r="C185" s="82"/>
      <c r="D185" s="82"/>
      <c r="E185" s="83"/>
      <c r="F185" s="83"/>
      <c r="G185" s="83"/>
      <c r="H185" s="82"/>
      <c r="I185" s="81"/>
    </row>
    <row r="188" spans="1:12" s="74" customFormat="1" ht="7.8" x14ac:dyDescent="0.15">
      <c r="A188" s="79"/>
      <c r="B188" s="79"/>
      <c r="C188" s="79" t="s">
        <v>584</v>
      </c>
      <c r="D188" s="78"/>
      <c r="E188" s="77">
        <f>SUM(E5:E180)</f>
        <v>1465647.0343489989</v>
      </c>
      <c r="F188" s="76"/>
      <c r="G188" s="76">
        <f>SUM(G5:G180)</f>
        <v>11527080.360000003</v>
      </c>
      <c r="L188" s="75"/>
    </row>
    <row r="189" spans="1:12" x14ac:dyDescent="0.3">
      <c r="E189" s="73"/>
      <c r="F189" s="72"/>
      <c r="G189" s="72"/>
    </row>
    <row r="279" ht="12" customHeight="1" x14ac:dyDescent="0.3"/>
  </sheetData>
  <pageMargins left="0.39370078740157483" right="0.39370078740157483" top="0.39370078740157483" bottom="0.39370078740157483" header="0.31496062992125984" footer="0.31496062992125984"/>
  <pageSetup paperSize="9" scale="67" orientation="portrait" horizontalDpi="0" verticalDpi="0" r:id="rId1"/>
</worksheet>
</file>

<file path=docProps/app.xml><?xml version="1.0" encoding="utf-8"?>
<Properties xmlns="http://schemas.openxmlformats.org/officeDocument/2006/extended-properties" xmlns:vt="http://schemas.openxmlformats.org/officeDocument/2006/docPropsVTypes">
  <Template/>
  <TotalTime>2024</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ORÇAMENTO</vt:lpstr>
      <vt:lpstr>Planilha2</vt:lpstr>
      <vt:lpstr>CURVA ABC</vt:lpstr>
      <vt:lpstr>'CURVA ABC'!Area_de_impressao</vt:lpstr>
      <vt:lpstr>ORÇAMENTO!Area_de_impressao</vt:lpstr>
      <vt:lpstr>'CURVA ABC'!Titulos_de_impressao</vt:lpstr>
      <vt:lpstr>ORÇAMENTO!Titulos_de_impressao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DELL</dc:creator>
  <dc:description/>
  <cp:lastModifiedBy>Jackson Carvalho</cp:lastModifiedBy>
  <cp:revision>256</cp:revision>
  <cp:lastPrinted>2025-09-08T13:00:02Z</cp:lastPrinted>
  <dcterms:created xsi:type="dcterms:W3CDTF">2012-11-30T23:11:27Z</dcterms:created>
  <dcterms:modified xsi:type="dcterms:W3CDTF">2025-09-08T13:35:52Z</dcterms:modified>
  <dc:language>pt-BR</dc:language>
</cp:coreProperties>
</file>